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'BS'!$A$1:$F$65</definedName>
    <definedName name="_xlnm.Print_Area" localSheetId="3">'CashFlow'!$A$1:$E$47</definedName>
    <definedName name="_xlnm.Print_Area" localSheetId="0">'IS'!$A$5:$I$67</definedName>
    <definedName name="_xlnm.Print_Area" localSheetId="4">'Notes'!$A$1:$I$261</definedName>
  </definedNames>
  <calcPr fullCalcOnLoad="1"/>
</workbook>
</file>

<file path=xl/sharedStrings.xml><?xml version="1.0" encoding="utf-8"?>
<sst xmlns="http://schemas.openxmlformats.org/spreadsheetml/2006/main" count="271" uniqueCount="187">
  <si>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</si>
  <si>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</si>
  <si>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</si>
  <si>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</si>
  <si>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</si>
  <si>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</si>
  <si>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</si>
  <si>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</si>
  <si>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</si>
  <si>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</si>
  <si>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</si>
  <si>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</si>
  <si>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</si>
  <si>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</si>
  <si>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</si>
  <si>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</si>
  <si>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</si>
  <si>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</si>
  <si>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</si>
  <si>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</si>
  <si>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</si>
  <si>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</si>
  <si>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</si>
  <si>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</si>
  <si>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</si>
  <si>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</si>
  <si>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</si>
  <si>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</si>
  <si>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</si>
  <si>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</si>
  <si>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</si>
  <si>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</si>
  <si>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</si>
  <si>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</si>
  <si>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</si>
  <si>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</si>
  <si>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</si>
  <si>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</si>
  <si>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 xml:space="preserve">              </t>
  </si>
  <si>
    <t>CONDENSED CONSOLIDATED STATEMENT OF CHANGES IN EQUITY</t>
  </si>
  <si>
    <t>Share</t>
  </si>
  <si>
    <t>CONDENSED CONSOLIDATED CASH FLOW STATEMENT</t>
  </si>
  <si>
    <t>Cumulative</t>
  </si>
  <si>
    <t>3.</t>
  </si>
  <si>
    <t>5.</t>
  </si>
  <si>
    <t>Estimates</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</si>
  <si>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</si>
  <si>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</si>
  <si>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</si>
  <si>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</si>
  <si>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</si>
  <si>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</si>
  <si>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</si>
  <si>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</si>
  <si>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</si>
  <si>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</si>
  <si>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</si>
  <si>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</si>
  <si>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</si>
  <si>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</si>
  <si>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</si>
  <si>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</si>
  <si>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</si>
  <si>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</si>
  <si>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</si>
  <si>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</si>
  <si>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Net Tangible Assets per share (RM)</t>
  </si>
  <si>
    <t>COMINTEL CORPORATION BHD</t>
  </si>
  <si>
    <t>(Company No. 630068-T)</t>
  </si>
  <si>
    <t>Other receivables, deposits and prepayment</t>
  </si>
  <si>
    <t>Fixed deposits with financial institutions</t>
  </si>
  <si>
    <t>Trade receivables</t>
  </si>
  <si>
    <t>Amounts owing by related parties</t>
  </si>
  <si>
    <t>Trade payables</t>
  </si>
  <si>
    <t>Other payables and accruals</t>
  </si>
  <si>
    <t>Amounts owing to related parties</t>
  </si>
  <si>
    <t>Provision for taxation</t>
  </si>
  <si>
    <t>Share premium</t>
  </si>
  <si>
    <t>Deferred tax liabilities</t>
  </si>
  <si>
    <t>Deferred tax assets</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</si>
  <si>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</si>
  <si>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</si>
  <si>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</si>
  <si>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</si>
  <si>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</si>
  <si>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</si>
  <si>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</si>
  <si>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</si>
  <si>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</si>
  <si>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</si>
  <si>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</si>
  <si>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</si>
  <si>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</si>
  <si>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shares in issue</t>
  </si>
  <si>
    <t>Weighted average number of ordinary shares</t>
  </si>
  <si>
    <t>Weighted average number of ordinary</t>
  </si>
  <si>
    <t xml:space="preserve">   shares of RM0.50 each in issue ('000)</t>
  </si>
  <si>
    <t>Actual number of ordinary</t>
  </si>
  <si>
    <t xml:space="preserve"> </t>
  </si>
  <si>
    <t>Actual number of ordinary shares</t>
  </si>
  <si>
    <t xml:space="preserve">   in issue</t>
  </si>
  <si>
    <t>Retained profit</t>
  </si>
  <si>
    <t>Retained</t>
  </si>
  <si>
    <t>(Distributable)</t>
  </si>
  <si>
    <t>(Non Distributable)</t>
  </si>
  <si>
    <t>8.</t>
  </si>
  <si>
    <t>9.</t>
  </si>
  <si>
    <t>10.</t>
  </si>
  <si>
    <t>Year Ended</t>
  </si>
  <si>
    <t>Accruing in the period</t>
  </si>
  <si>
    <t>23.</t>
  </si>
  <si>
    <t>Bank overdraft</t>
  </si>
  <si>
    <t>Reserve</t>
  </si>
  <si>
    <t xml:space="preserve">Net current assets </t>
  </si>
  <si>
    <t>Malaysia</t>
  </si>
  <si>
    <t>Foreign Countries</t>
  </si>
  <si>
    <t>Manufacturing</t>
  </si>
  <si>
    <t>Defence Maintenance</t>
  </si>
  <si>
    <t>Communication &amp; System Integration</t>
  </si>
  <si>
    <t>Tax refundable</t>
  </si>
  <si>
    <t>As at 1 February 2005</t>
  </si>
  <si>
    <t>31.01.2005</t>
  </si>
  <si>
    <t>Intangible assets</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</si>
  <si>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</si>
  <si>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</si>
  <si>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</si>
  <si>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</si>
  <si>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</si>
  <si>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</si>
  <si>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</si>
  <si>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 xml:space="preserve">Segment Revenue </t>
  </si>
  <si>
    <t>Profit forecast</t>
  </si>
  <si>
    <t>26.</t>
  </si>
  <si>
    <t>Approval of financial statement</t>
  </si>
  <si>
    <t>Investment Holding</t>
  </si>
  <si>
    <t>24.</t>
  </si>
  <si>
    <t>25.</t>
  </si>
  <si>
    <t>Net cash outflow from financing activities</t>
  </si>
  <si>
    <t>Accounting policies and methods of computation</t>
  </si>
  <si>
    <t>Audit report</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</si>
  <si>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</si>
  <si>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</si>
  <si>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</si>
  <si>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</si>
  <si>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</si>
  <si>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</si>
  <si>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</si>
  <si>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</si>
  <si>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Status of corporate proposal announced</t>
  </si>
  <si>
    <t xml:space="preserve">Group borrowings </t>
  </si>
  <si>
    <t>Off balance sheet financial instruments</t>
  </si>
  <si>
    <t>Status of application of certificate of fitness ("CF")</t>
  </si>
  <si>
    <t>The revenue and profit/(loss) of the Group are generated from the following segments:</t>
  </si>
  <si>
    <t>Provision for taxation for the period under review</t>
  </si>
  <si>
    <t>Deferred taxation</t>
  </si>
  <si>
    <t>Pre-acquisition results</t>
  </si>
  <si>
    <t>Note 2:</t>
  </si>
  <si>
    <t>Note 1:</t>
  </si>
  <si>
    <t>27.</t>
  </si>
  <si>
    <t>Share of losses in associated company</t>
  </si>
  <si>
    <t>Investment in associated company</t>
  </si>
  <si>
    <t>Note 1 :</t>
  </si>
  <si>
    <t>Amounts owing by associated company</t>
  </si>
  <si>
    <t>Profit from operations</t>
  </si>
  <si>
    <t>Dividend</t>
  </si>
  <si>
    <t xml:space="preserve">   of RM0.50 each in issue ('000) </t>
  </si>
  <si>
    <t>Net cash inflow from operating activities</t>
  </si>
  <si>
    <t>Net cash outflow from investing activities</t>
  </si>
  <si>
    <t>FOR THE FOURTH QUARTER ENDED 31 JANUARY 2006</t>
  </si>
  <si>
    <t>31.01.2006</t>
  </si>
  <si>
    <t>Balance as at 31 January 2006</t>
  </si>
  <si>
    <t>As at 31.01.2006</t>
  </si>
  <si>
    <t>Total Group borrowings as at 31 January 2006 were as follows :-</t>
  </si>
  <si>
    <t>CONDENSED CONSOLIDATED  BALANCE SHEETS AS AT 31 JANUARY 2006</t>
  </si>
  <si>
    <t>Profits</t>
  </si>
  <si>
    <t>Profit before tax</t>
  </si>
  <si>
    <t xml:space="preserve">Profit after tax </t>
  </si>
  <si>
    <t>Profit after tax &amp; minority interest</t>
  </si>
  <si>
    <t>a.</t>
  </si>
  <si>
    <t>b.</t>
  </si>
  <si>
    <t>Profit for the period (RM'000)</t>
  </si>
  <si>
    <t xml:space="preserve"> - Basic profit per share (sen)</t>
  </si>
  <si>
    <t xml:space="preserve"> - Diluted profit per share (sen)</t>
  </si>
  <si>
    <t>The basic profit per share for the quarter and cumulative year to date are computed as follows:</t>
  </si>
  <si>
    <t>Basis of calculation of profit per share</t>
  </si>
  <si>
    <t>Deemed gain on disposal of investment and other consolidation adjustments</t>
  </si>
  <si>
    <t>6b</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</si>
</sst>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sz val="10"/>
      <color indexed="8"/>
      <name val="Arial"/>
      <family val="2"/>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8" fillId="0" borderId="0">
      <alignment/>
      <protection/>
    </xf>
    <xf numFmtId="0" fontId="0" fillId="0" borderId="0">
      <alignment/>
      <protection/>
    </xf>
    <xf numFmtId="9" fontId="0" fillId="0" borderId="0" applyFont="0" applyFill="0" applyBorder="0" applyAlignment="0" applyProtection="0"/>
  </cellStyleXfs>
  <cellXfs count="121">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4" applyFont="1">
      <alignment/>
      <protection/>
    </xf>
    <xf numFmtId="0" fontId="3" fillId="0" borderId="0" xfId="24" applyFont="1" applyAlignment="1">
      <alignment horizontal="center"/>
      <protection/>
    </xf>
    <xf numFmtId="0" fontId="4" fillId="0" borderId="0" xfId="24" applyFont="1" applyAlignment="1">
      <alignment/>
      <protection/>
    </xf>
    <xf numFmtId="0" fontId="5" fillId="0" borderId="0" xfId="24" applyFont="1" applyAlignment="1" quotePrefix="1">
      <alignment/>
      <protection/>
    </xf>
    <xf numFmtId="0" fontId="4" fillId="0" borderId="0" xfId="24" applyFont="1">
      <alignment/>
      <protection/>
    </xf>
    <xf numFmtId="0" fontId="6" fillId="0" borderId="0" xfId="24"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xf>
    <xf numFmtId="16" fontId="3" fillId="0" borderId="0" xfId="24" applyNumberFormat="1" applyFont="1" applyAlignment="1">
      <alignment horizontal="center"/>
      <protection/>
    </xf>
    <xf numFmtId="179" fontId="4" fillId="0" borderId="0" xfId="15" applyNumberFormat="1" applyFont="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3" fillId="0" borderId="6" xfId="15" applyNumberFormat="1" applyFont="1" applyBorder="1" applyAlignment="1">
      <alignment/>
    </xf>
    <xf numFmtId="179" fontId="4" fillId="0" borderId="0" xfId="15" applyNumberFormat="1" applyFont="1" applyBorder="1" applyAlignment="1">
      <alignment/>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4" applyFont="1" applyAlignment="1">
      <alignment horizontal="right"/>
      <protection/>
    </xf>
    <xf numFmtId="179" fontId="4" fillId="0" borderId="0" xfId="24" applyNumberFormat="1" applyFont="1">
      <alignment/>
      <protection/>
    </xf>
    <xf numFmtId="179" fontId="3" fillId="0" borderId="0" xfId="24" applyNumberFormat="1" applyFont="1" applyAlignment="1">
      <alignment horizontal="center"/>
      <protection/>
    </xf>
    <xf numFmtId="206" fontId="3" fillId="0" borderId="0" xfId="24" applyNumberFormat="1" applyFont="1" applyAlignment="1">
      <alignment horizontal="center"/>
      <protection/>
    </xf>
    <xf numFmtId="179" fontId="3" fillId="0" borderId="0" xfId="24" applyNumberFormat="1" applyFont="1">
      <alignment/>
      <protection/>
    </xf>
    <xf numFmtId="43" fontId="3" fillId="0" borderId="0" xfId="15" applyFont="1" applyAlignment="1">
      <alignment horizontal="center"/>
    </xf>
    <xf numFmtId="43" fontId="3" fillId="0" borderId="0" xfId="24" applyNumberFormat="1" applyFont="1" applyAlignment="1">
      <alignment horizontal="center"/>
      <protection/>
    </xf>
    <xf numFmtId="43" fontId="3" fillId="0" borderId="0" xfId="24" applyNumberFormat="1" applyFont="1">
      <alignment/>
      <protection/>
    </xf>
    <xf numFmtId="0" fontId="5" fillId="0" borderId="0" xfId="24" applyFont="1" applyAlignment="1">
      <alignment/>
      <protection/>
    </xf>
    <xf numFmtId="0" fontId="3" fillId="0" borderId="0" xfId="24" applyFont="1" applyAlignment="1">
      <alignment horizontal="justify"/>
      <protection/>
    </xf>
    <xf numFmtId="0" fontId="3" fillId="0" borderId="0" xfId="24" applyFont="1" applyFill="1">
      <alignment/>
      <protection/>
    </xf>
    <xf numFmtId="0" fontId="3" fillId="0" borderId="0" xfId="24" applyFont="1" applyFill="1" applyAlignment="1">
      <alignment horizontal="center"/>
      <protection/>
    </xf>
    <xf numFmtId="0" fontId="3" fillId="0" borderId="0" xfId="24" applyFont="1" applyBorder="1">
      <alignment/>
      <protection/>
    </xf>
    <xf numFmtId="0" fontId="4" fillId="0" borderId="0" xfId="24" applyFont="1" applyAlignment="1">
      <alignment horizontal="left"/>
      <protection/>
    </xf>
    <xf numFmtId="0" fontId="5" fillId="0" borderId="0" xfId="24" applyFont="1" applyAlignment="1">
      <alignment horizontal="left"/>
      <protection/>
    </xf>
    <xf numFmtId="0" fontId="4" fillId="0" borderId="0" xfId="24" applyFont="1" applyAlignment="1" quotePrefix="1">
      <alignment horizontal="left"/>
      <protection/>
    </xf>
    <xf numFmtId="0" fontId="4" fillId="0" borderId="0" xfId="24" applyFont="1" applyFill="1">
      <alignment/>
      <protection/>
    </xf>
    <xf numFmtId="0" fontId="3" fillId="0" borderId="0" xfId="24" applyFont="1" applyFill="1" quotePrefix="1">
      <alignment/>
      <protection/>
    </xf>
    <xf numFmtId="41" fontId="3" fillId="0" borderId="0" xfId="24" applyNumberFormat="1" applyFont="1" applyFill="1">
      <alignment/>
      <protection/>
    </xf>
    <xf numFmtId="41" fontId="3" fillId="0" borderId="0" xfId="24" applyNumberFormat="1" applyFont="1" applyFill="1" applyBorder="1">
      <alignment/>
      <protection/>
    </xf>
    <xf numFmtId="41" fontId="3" fillId="0" borderId="1" xfId="24" applyNumberFormat="1" applyFont="1" applyFill="1" applyBorder="1">
      <alignment/>
      <protection/>
    </xf>
    <xf numFmtId="15" fontId="3" fillId="0" borderId="0" xfId="24" applyNumberFormat="1" applyFont="1" applyAlignment="1">
      <alignment horizontal="center"/>
      <protection/>
    </xf>
    <xf numFmtId="15" fontId="3" fillId="0" borderId="0" xfId="24" applyNumberFormat="1" applyFont="1" applyAlignment="1" quotePrefix="1">
      <alignment horizontal="center"/>
      <protection/>
    </xf>
    <xf numFmtId="40" fontId="3" fillId="0" borderId="0" xfId="15" applyNumberFormat="1" applyFont="1" applyFill="1" applyBorder="1" applyAlignment="1">
      <alignment/>
    </xf>
    <xf numFmtId="179" fontId="3" fillId="0" borderId="2"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Alignment="1">
      <alignment horizontal="justify"/>
    </xf>
    <xf numFmtId="0" fontId="3" fillId="0" borderId="0" xfId="24"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4"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179" fontId="4" fillId="0" borderId="0" xfId="15" applyNumberFormat="1" applyFont="1" applyAlignment="1">
      <alignment/>
    </xf>
    <xf numFmtId="0" fontId="3" fillId="0" borderId="0" xfId="15" applyNumberFormat="1" applyFont="1" applyBorder="1" applyAlignment="1">
      <alignment horizontal="center"/>
    </xf>
    <xf numFmtId="0" fontId="7" fillId="0" borderId="0" xfId="24" applyFont="1">
      <alignment/>
      <protection/>
    </xf>
    <xf numFmtId="0" fontId="7" fillId="0" borderId="0" xfId="24" applyFont="1" applyAlignment="1">
      <alignment horizontal="center"/>
      <protection/>
    </xf>
    <xf numFmtId="0" fontId="9" fillId="0" borderId="0" xfId="24" applyFont="1">
      <alignment/>
      <protection/>
    </xf>
    <xf numFmtId="15" fontId="7" fillId="0" borderId="0" xfId="24" applyNumberFormat="1" applyFont="1" applyAlignment="1">
      <alignment horizontal="center"/>
      <protection/>
    </xf>
    <xf numFmtId="15" fontId="7" fillId="0" borderId="0" xfId="24" applyNumberFormat="1" applyFont="1" applyAlignment="1" quotePrefix="1">
      <alignment horizontal="center"/>
      <protection/>
    </xf>
    <xf numFmtId="0" fontId="10" fillId="0" borderId="0" xfId="24" applyFont="1" applyAlignment="1">
      <alignment horizontal="center"/>
      <protection/>
    </xf>
    <xf numFmtId="41" fontId="10" fillId="0" borderId="7" xfId="24" applyNumberFormat="1" applyFont="1" applyBorder="1" applyAlignment="1">
      <alignment horizontal="center"/>
      <protection/>
    </xf>
    <xf numFmtId="41" fontId="7" fillId="0" borderId="0" xfId="24" applyNumberFormat="1" applyFont="1">
      <alignment/>
      <protection/>
    </xf>
    <xf numFmtId="213" fontId="10" fillId="0" borderId="0" xfId="24" applyNumberFormat="1" applyFont="1" applyBorder="1" applyAlignment="1">
      <alignment horizontal="center"/>
      <protection/>
    </xf>
    <xf numFmtId="0" fontId="7" fillId="0" borderId="0" xfId="24" applyFont="1" quotePrefix="1">
      <alignment/>
      <protection/>
    </xf>
    <xf numFmtId="41" fontId="10" fillId="0" borderId="0" xfId="24" applyNumberFormat="1" applyFont="1" applyAlignment="1">
      <alignment horizontal="center"/>
      <protection/>
    </xf>
    <xf numFmtId="43" fontId="7" fillId="0" borderId="0" xfId="15" applyNumberFormat="1" applyFont="1" applyAlignment="1">
      <alignment/>
    </xf>
    <xf numFmtId="43" fontId="7" fillId="0" borderId="0" xfId="24"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43" fontId="7" fillId="0" borderId="0" xfId="15" applyFont="1" applyAlignment="1">
      <alignment/>
    </xf>
    <xf numFmtId="43" fontId="7" fillId="0" borderId="0" xfId="15" applyFont="1" applyAlignment="1">
      <alignment horizontal="center"/>
    </xf>
    <xf numFmtId="43" fontId="7" fillId="0" borderId="0" xfId="15" applyFont="1" applyBorder="1" applyAlignment="1">
      <alignment/>
    </xf>
    <xf numFmtId="179" fontId="7" fillId="0" borderId="0" xfId="15" applyNumberFormat="1" applyFont="1" applyBorder="1" applyAlignment="1">
      <alignment/>
    </xf>
    <xf numFmtId="43" fontId="7" fillId="0" borderId="0" xfId="15" applyFont="1" applyBorder="1" applyAlignment="1">
      <alignment horizontal="center"/>
    </xf>
    <xf numFmtId="0" fontId="11" fillId="0" borderId="0" xfId="0" applyFont="1" applyAlignment="1">
      <alignment/>
    </xf>
    <xf numFmtId="0" fontId="3" fillId="0" borderId="0" xfId="24"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4" xfId="15" applyNumberFormat="1" applyFont="1" applyBorder="1" applyAlignment="1" quotePrefix="1">
      <alignment horizontal="center"/>
    </xf>
    <xf numFmtId="179" fontId="3" fillId="0" borderId="5" xfId="15" applyNumberFormat="1" applyFont="1" applyBorder="1" applyAlignment="1" quotePrefix="1">
      <alignment horizontal="center"/>
    </xf>
    <xf numFmtId="179" fontId="3" fillId="0" borderId="5" xfId="15" applyNumberFormat="1" applyFont="1" applyBorder="1" applyAlignment="1">
      <alignment horizontal="center"/>
    </xf>
    <xf numFmtId="179" fontId="3" fillId="0" borderId="0" xfId="15" applyNumberFormat="1" applyFont="1" applyBorder="1" applyAlignment="1" quotePrefix="1">
      <alignment horizontal="center"/>
    </xf>
    <xf numFmtId="179" fontId="3" fillId="0" borderId="6" xfId="15" applyNumberFormat="1" applyFont="1" applyBorder="1" applyAlignment="1" quotePrefix="1">
      <alignment horizontal="center"/>
    </xf>
    <xf numFmtId="0" fontId="3" fillId="0" borderId="0" xfId="24" applyFont="1" applyAlignment="1">
      <alignment horizontal="left" vertical="top" wrapText="1"/>
      <protection/>
    </xf>
    <xf numFmtId="0" fontId="3" fillId="0" borderId="0" xfId="24" applyFont="1" applyAlignment="1">
      <alignment horizontal="center" vertical="top" wrapText="1"/>
      <protection/>
    </xf>
    <xf numFmtId="0" fontId="4" fillId="0" borderId="0" xfId="24" applyFont="1" applyAlignment="1">
      <alignment horizontal="left" vertical="top" wrapText="1"/>
      <protection/>
    </xf>
    <xf numFmtId="0" fontId="4" fillId="0" borderId="0" xfId="24" applyFont="1" applyAlignment="1">
      <alignment horizontal="center" vertical="top" wrapText="1"/>
      <protection/>
    </xf>
    <xf numFmtId="0" fontId="3" fillId="0" borderId="0" xfId="24" applyFont="1" applyAlignment="1">
      <alignment horizontal="left" vertical="center" wrapText="1"/>
      <protection/>
    </xf>
    <xf numFmtId="0" fontId="3" fillId="0" borderId="0" xfId="24" applyFont="1" applyAlignment="1">
      <alignment horizontal="center" vertical="center" wrapText="1"/>
      <protection/>
    </xf>
    <xf numFmtId="179" fontId="3" fillId="0" borderId="8" xfId="15" applyNumberFormat="1" applyFont="1" applyBorder="1" applyAlignment="1">
      <alignment horizontal="center"/>
    </xf>
    <xf numFmtId="37" fontId="7" fillId="0" borderId="0" xfId="15" applyNumberFormat="1" applyFont="1" applyFill="1" applyBorder="1" applyAlignment="1">
      <alignment/>
    </xf>
    <xf numFmtId="3" fontId="3" fillId="0" borderId="0" xfId="24" applyNumberFormat="1" applyFont="1" applyAlignment="1">
      <alignment horizontal="center" vertical="top" wrapText="1"/>
      <protection/>
    </xf>
    <xf numFmtId="3" fontId="3" fillId="0" borderId="0" xfId="24" applyNumberFormat="1" applyFont="1" applyAlignment="1">
      <alignment horizontal="center"/>
      <protection/>
    </xf>
    <xf numFmtId="3" fontId="3" fillId="0" borderId="8" xfId="24" applyNumberFormat="1" applyFont="1" applyBorder="1" applyAlignment="1">
      <alignment horizontal="center" vertical="top" wrapText="1"/>
      <protection/>
    </xf>
    <xf numFmtId="37" fontId="3" fillId="0" borderId="0" xfId="24" applyNumberFormat="1" applyFont="1" applyAlignment="1">
      <alignment horizontal="center" vertical="top" wrapText="1"/>
      <protection/>
    </xf>
    <xf numFmtId="37" fontId="3" fillId="0" borderId="8" xfId="24" applyNumberFormat="1" applyFont="1" applyBorder="1" applyAlignment="1">
      <alignment horizontal="center" vertical="top" wrapText="1"/>
      <protection/>
    </xf>
    <xf numFmtId="3" fontId="3" fillId="0" borderId="0" xfId="24" applyNumberFormat="1" applyFont="1" applyBorder="1" applyAlignment="1">
      <alignment horizontal="center" vertical="top" wrapText="1"/>
      <protection/>
    </xf>
    <xf numFmtId="3" fontId="3" fillId="0" borderId="0" xfId="24" applyNumberFormat="1" applyFont="1">
      <alignment/>
      <protection/>
    </xf>
    <xf numFmtId="2" fontId="7" fillId="0" borderId="0" xfId="15" applyNumberFormat="1" applyFont="1" applyBorder="1" applyAlignment="1">
      <alignment horizontal="center"/>
    </xf>
    <xf numFmtId="2" fontId="7" fillId="0" borderId="0" xfId="15" applyNumberFormat="1" applyFont="1" applyFill="1" applyBorder="1" applyAlignment="1">
      <alignment horizontal="center"/>
    </xf>
    <xf numFmtId="2" fontId="7" fillId="0" borderId="0" xfId="15" applyNumberFormat="1" applyFont="1" applyAlignment="1">
      <alignment horizontal="center"/>
    </xf>
    <xf numFmtId="2" fontId="11" fillId="0" borderId="0" xfId="0" applyNumberFormat="1" applyFont="1" applyAlignment="1">
      <alignment/>
    </xf>
    <xf numFmtId="1" fontId="3" fillId="0" borderId="0" xfId="15" applyNumberFormat="1" applyFont="1" applyAlignment="1">
      <alignment horizontal="center"/>
    </xf>
    <xf numFmtId="0" fontId="3" fillId="0" borderId="0" xfId="24" applyFont="1" applyAlignment="1">
      <alignment horizontal="center"/>
      <protection/>
    </xf>
    <xf numFmtId="179" fontId="3" fillId="0" borderId="0" xfId="15" applyNumberFormat="1" applyFont="1" applyAlignment="1">
      <alignment horizontal="center" wrapText="1"/>
    </xf>
    <xf numFmtId="0" fontId="3" fillId="0" borderId="0" xfId="24" applyFont="1" applyAlignment="1">
      <alignment horizontal="left" vertical="top" wrapText="1"/>
      <protection/>
    </xf>
    <xf numFmtId="0" fontId="4" fillId="0" borderId="0" xfId="24" applyFont="1" applyAlignment="1">
      <alignment horizontal="left" vertical="top" wrapText="1"/>
      <protection/>
    </xf>
    <xf numFmtId="0" fontId="3" fillId="0" borderId="0" xfId="24" applyFont="1" applyAlignment="1">
      <alignment horizontal="left"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64</xdr:row>
      <xdr:rowOff>47625</xdr:rowOff>
    </xdr:from>
    <xdr:ext cx="76200" cy="200025"/>
    <xdr:sp>
      <xdr:nvSpPr>
        <xdr:cNvPr id="1" name="TextBox 2"/>
        <xdr:cNvSpPr txBox="1">
          <a:spLocks noChangeArrowheads="1"/>
        </xdr:cNvSpPr>
      </xdr:nvSpPr>
      <xdr:spPr>
        <a:xfrm>
          <a:off x="3314700" y="10248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54</xdr:row>
      <xdr:rowOff>57150</xdr:rowOff>
    </xdr:from>
    <xdr:to>
      <xdr:col>8</xdr:col>
      <xdr:colOff>704850</xdr:colOff>
      <xdr:row>57</xdr:row>
      <xdr:rowOff>85725</xdr:rowOff>
    </xdr:to>
    <xdr:sp>
      <xdr:nvSpPr>
        <xdr:cNvPr id="2" name="TextBox 3"/>
        <xdr:cNvSpPr txBox="1">
          <a:spLocks noChangeArrowheads="1"/>
        </xdr:cNvSpPr>
      </xdr:nvSpPr>
      <xdr:spPr>
        <a:xfrm>
          <a:off x="57150" y="8639175"/>
          <a:ext cx="638175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2005 and the accompanying explanatory notes attached to the interim financial statements.</a:t>
          </a:r>
        </a:p>
      </xdr:txBody>
    </xdr:sp>
    <xdr:clientData/>
  </xdr:twoCellAnchor>
  <xdr:twoCellAnchor>
    <xdr:from>
      <xdr:col>0</xdr:col>
      <xdr:colOff>66675</xdr:colOff>
      <xdr:row>59</xdr:row>
      <xdr:rowOff>57150</xdr:rowOff>
    </xdr:from>
    <xdr:to>
      <xdr:col>8</xdr:col>
      <xdr:colOff>714375</xdr:colOff>
      <xdr:row>62</xdr:row>
      <xdr:rowOff>85725</xdr:rowOff>
    </xdr:to>
    <xdr:sp>
      <xdr:nvSpPr>
        <xdr:cNvPr id="3" name="TextBox 7"/>
        <xdr:cNvSpPr txBox="1">
          <a:spLocks noChangeArrowheads="1"/>
        </xdr:cNvSpPr>
      </xdr:nvSpPr>
      <xdr:spPr>
        <a:xfrm>
          <a:off x="66675" y="9448800"/>
          <a:ext cx="6381750" cy="514350"/>
        </a:xfrm>
        <a:prstGeom prst="rect">
          <a:avLst/>
        </a:prstGeom>
        <a:solidFill>
          <a:srgbClr val="FFFFFF"/>
        </a:solidFill>
        <a:ln w="9525" cmpd="sng">
          <a:noFill/>
        </a:ln>
      </xdr:spPr>
      <xdr:txBody>
        <a:bodyPr vertOverflow="clip" wrap="square"/>
        <a:p>
          <a:pPr algn="l">
            <a:defRPr/>
          </a:pPr>
          <a:r>
            <a:rPr lang="en-US" cap="none" sz="1000" b="0" i="0" u="none" baseline="0"/>
            <a:t>There is a change in the presentation of income statement to comply with the requirement of financial reporting standards.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68</xdr:row>
      <xdr:rowOff>47625</xdr:rowOff>
    </xdr:from>
    <xdr:ext cx="76200" cy="200025"/>
    <xdr:sp>
      <xdr:nvSpPr>
        <xdr:cNvPr id="1" name="TextBox 2"/>
        <xdr:cNvSpPr txBox="1">
          <a:spLocks noChangeArrowheads="1"/>
        </xdr:cNvSpPr>
      </xdr:nvSpPr>
      <xdr:spPr>
        <a:xfrm>
          <a:off x="4705350" y="1093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57</xdr:row>
      <xdr:rowOff>47625</xdr:rowOff>
    </xdr:from>
    <xdr:to>
      <xdr:col>5</xdr:col>
      <xdr:colOff>19050</xdr:colOff>
      <xdr:row>59</xdr:row>
      <xdr:rowOff>95250</xdr:rowOff>
    </xdr:to>
    <xdr:sp>
      <xdr:nvSpPr>
        <xdr:cNvPr id="2" name="TextBox 3"/>
        <xdr:cNvSpPr txBox="1">
          <a:spLocks noChangeArrowheads="1"/>
        </xdr:cNvSpPr>
      </xdr:nvSpPr>
      <xdr:spPr>
        <a:xfrm>
          <a:off x="0" y="9153525"/>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57150</xdr:rowOff>
    </xdr:from>
    <xdr:to>
      <xdr:col>8</xdr:col>
      <xdr:colOff>0</xdr:colOff>
      <xdr:row>26</xdr:row>
      <xdr:rowOff>152400</xdr:rowOff>
    </xdr:to>
    <xdr:sp>
      <xdr:nvSpPr>
        <xdr:cNvPr id="1" name="TextBox 1"/>
        <xdr:cNvSpPr txBox="1">
          <a:spLocks noChangeArrowheads="1"/>
        </xdr:cNvSpPr>
      </xdr:nvSpPr>
      <xdr:spPr>
        <a:xfrm>
          <a:off x="9525" y="3962400"/>
          <a:ext cx="69342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42</xdr:row>
      <xdr:rowOff>47625</xdr:rowOff>
    </xdr:from>
    <xdr:ext cx="76200" cy="200025"/>
    <xdr:sp>
      <xdr:nvSpPr>
        <xdr:cNvPr id="1" name="TextBox 2"/>
        <xdr:cNvSpPr txBox="1">
          <a:spLocks noChangeArrowheads="1"/>
        </xdr:cNvSpPr>
      </xdr:nvSpPr>
      <xdr:spPr>
        <a:xfrm>
          <a:off x="3028950" y="6886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34</xdr:row>
      <xdr:rowOff>76200</xdr:rowOff>
    </xdr:from>
    <xdr:to>
      <xdr:col>4</xdr:col>
      <xdr:colOff>838200</xdr:colOff>
      <xdr:row>38</xdr:row>
      <xdr:rowOff>28575</xdr:rowOff>
    </xdr:to>
    <xdr:sp>
      <xdr:nvSpPr>
        <xdr:cNvPr id="2" name="TextBox 3"/>
        <xdr:cNvSpPr txBox="1">
          <a:spLocks noChangeArrowheads="1"/>
        </xdr:cNvSpPr>
      </xdr:nvSpPr>
      <xdr:spPr>
        <a:xfrm>
          <a:off x="9525" y="5619750"/>
          <a:ext cx="4943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2005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66675</xdr:rowOff>
    </xdr:from>
    <xdr:to>
      <xdr:col>8</xdr:col>
      <xdr:colOff>419100</xdr:colOff>
      <xdr:row>26</xdr:row>
      <xdr:rowOff>66675</xdr:rowOff>
    </xdr:to>
    <xdr:sp>
      <xdr:nvSpPr>
        <xdr:cNvPr id="1" name="Text 18"/>
        <xdr:cNvSpPr txBox="1">
          <a:spLocks noChangeArrowheads="1"/>
        </xdr:cNvSpPr>
      </xdr:nvSpPr>
      <xdr:spPr>
        <a:xfrm>
          <a:off x="314325" y="39528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2005 were not qualified.</a:t>
          </a:r>
        </a:p>
      </xdr:txBody>
    </xdr:sp>
    <xdr:clientData/>
  </xdr:twoCellAnchor>
  <xdr:twoCellAnchor>
    <xdr:from>
      <xdr:col>1</xdr:col>
      <xdr:colOff>9525</xdr:colOff>
      <xdr:row>57</xdr:row>
      <xdr:rowOff>0</xdr:rowOff>
    </xdr:from>
    <xdr:to>
      <xdr:col>8</xdr:col>
      <xdr:colOff>409575</xdr:colOff>
      <xdr:row>59</xdr:row>
      <xdr:rowOff>133350</xdr:rowOff>
    </xdr:to>
    <xdr:sp>
      <xdr:nvSpPr>
        <xdr:cNvPr id="2" name="Text 18"/>
        <xdr:cNvSpPr txBox="1">
          <a:spLocks noChangeArrowheads="1"/>
        </xdr:cNvSpPr>
      </xdr:nvSpPr>
      <xdr:spPr>
        <a:xfrm>
          <a:off x="314325" y="922972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74</xdr:row>
      <xdr:rowOff>0</xdr:rowOff>
    </xdr:from>
    <xdr:to>
      <xdr:col>8</xdr:col>
      <xdr:colOff>419100</xdr:colOff>
      <xdr:row>74</xdr:row>
      <xdr:rowOff>0</xdr:rowOff>
    </xdr:to>
    <xdr:sp>
      <xdr:nvSpPr>
        <xdr:cNvPr id="3" name="Text 18"/>
        <xdr:cNvSpPr txBox="1">
          <a:spLocks noChangeArrowheads="1"/>
        </xdr:cNvSpPr>
      </xdr:nvSpPr>
      <xdr:spPr>
        <a:xfrm>
          <a:off x="314325" y="11982450"/>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70</xdr:row>
      <xdr:rowOff>9525</xdr:rowOff>
    </xdr:from>
    <xdr:to>
      <xdr:col>8</xdr:col>
      <xdr:colOff>457200</xdr:colOff>
      <xdr:row>73</xdr:row>
      <xdr:rowOff>133350</xdr:rowOff>
    </xdr:to>
    <xdr:sp>
      <xdr:nvSpPr>
        <xdr:cNvPr id="4" name="Text 18"/>
        <xdr:cNvSpPr txBox="1">
          <a:spLocks noChangeArrowheads="1"/>
        </xdr:cNvSpPr>
      </xdr:nvSpPr>
      <xdr:spPr>
        <a:xfrm>
          <a:off x="314325" y="11344275"/>
          <a:ext cx="592455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3 May 2005, LNC Tech Co Ltd issued additional shares to a third party and consequently the shareholding of Comintel Sdn Bhd in LNC Tech Co Ltd was reduced from 60% to 40%. Other than the aforementioned, there were no changes in the composition of the Group during the quarter under review.
</a:t>
          </a:r>
        </a:p>
      </xdr:txBody>
    </xdr:sp>
    <xdr:clientData/>
  </xdr:twoCellAnchor>
  <xdr:twoCellAnchor>
    <xdr:from>
      <xdr:col>1</xdr:col>
      <xdr:colOff>9525</xdr:colOff>
      <xdr:row>77</xdr:row>
      <xdr:rowOff>9525</xdr:rowOff>
    </xdr:from>
    <xdr:to>
      <xdr:col>8</xdr:col>
      <xdr:colOff>485775</xdr:colOff>
      <xdr:row>79</xdr:row>
      <xdr:rowOff>76200</xdr:rowOff>
    </xdr:to>
    <xdr:sp>
      <xdr:nvSpPr>
        <xdr:cNvPr id="5" name="Text 18"/>
        <xdr:cNvSpPr txBox="1">
          <a:spLocks noChangeArrowheads="1"/>
        </xdr:cNvSpPr>
      </xdr:nvSpPr>
      <xdr:spPr>
        <a:xfrm>
          <a:off x="314325" y="12477750"/>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January 2006, total bank guarantee outstanding relating to performance and tenders amounted to RM8.454 million.</a:t>
          </a:r>
        </a:p>
      </xdr:txBody>
    </xdr:sp>
    <xdr:clientData/>
  </xdr:twoCellAnchor>
  <xdr:twoCellAnchor>
    <xdr:from>
      <xdr:col>1</xdr:col>
      <xdr:colOff>9525</xdr:colOff>
      <xdr:row>117</xdr:row>
      <xdr:rowOff>152400</xdr:rowOff>
    </xdr:from>
    <xdr:to>
      <xdr:col>8</xdr:col>
      <xdr:colOff>485775</xdr:colOff>
      <xdr:row>124</xdr:row>
      <xdr:rowOff>123825</xdr:rowOff>
    </xdr:to>
    <xdr:sp>
      <xdr:nvSpPr>
        <xdr:cNvPr id="6" name="Text 18"/>
        <xdr:cNvSpPr txBox="1">
          <a:spLocks noChangeArrowheads="1"/>
        </xdr:cNvSpPr>
      </xdr:nvSpPr>
      <xdr:spPr>
        <a:xfrm>
          <a:off x="314325" y="19373850"/>
          <a:ext cx="5953125" cy="1104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quarter under review, the Group recorded a revenue of RM85.27 million and profit before taxation of RM3.616 million as compared to a revenue of RM76.847 million and profit before taxation of RM5.418 million for the corresponding quarter in the preceding year. The higher revenue in the quarter under review was significantly contributed by a more aggressive approach by the Group's in promoting its products and services. Notwithstanding the above, the profit before taxation has decreased largely due to more competitive pricing of its electronics products in the Group's manufacturing sector.</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128</xdr:row>
      <xdr:rowOff>38100</xdr:rowOff>
    </xdr:from>
    <xdr:to>
      <xdr:col>8</xdr:col>
      <xdr:colOff>476250</xdr:colOff>
      <xdr:row>133</xdr:row>
      <xdr:rowOff>104775</xdr:rowOff>
    </xdr:to>
    <xdr:sp>
      <xdr:nvSpPr>
        <xdr:cNvPr id="7" name="Text 18"/>
        <xdr:cNvSpPr txBox="1">
          <a:spLocks noChangeArrowheads="1"/>
        </xdr:cNvSpPr>
      </xdr:nvSpPr>
      <xdr:spPr>
        <a:xfrm>
          <a:off x="323850" y="21040725"/>
          <a:ext cx="5934075" cy="876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recorded a profit before taxation of RM3.616 million in the current quarter as compared to the corresponding quarter in the preceding year of RM5.418 million. This was mainly due to greater competitiveness encountered by the manufacturing sector. Although the communication and system integration sector recorded an increase in turnover towards the end of the year, market competition pulled down the margin significantly, resulting in a net loss for the year. The defence maintenance sector continued to record strong performance.
</a:t>
          </a:r>
        </a:p>
      </xdr:txBody>
    </xdr:sp>
    <xdr:clientData/>
  </xdr:twoCellAnchor>
  <xdr:twoCellAnchor>
    <xdr:from>
      <xdr:col>1</xdr:col>
      <xdr:colOff>9525</xdr:colOff>
      <xdr:row>137</xdr:row>
      <xdr:rowOff>9525</xdr:rowOff>
    </xdr:from>
    <xdr:to>
      <xdr:col>8</xdr:col>
      <xdr:colOff>476250</xdr:colOff>
      <xdr:row>138</xdr:row>
      <xdr:rowOff>152400</xdr:rowOff>
    </xdr:to>
    <xdr:sp>
      <xdr:nvSpPr>
        <xdr:cNvPr id="8" name="Text 18"/>
        <xdr:cNvSpPr txBox="1">
          <a:spLocks noChangeArrowheads="1"/>
        </xdr:cNvSpPr>
      </xdr:nvSpPr>
      <xdr:spPr>
        <a:xfrm>
          <a:off x="314325" y="22469475"/>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is expected to continue to operate profitably in the ensuing year.</a:t>
          </a:r>
        </a:p>
      </xdr:txBody>
    </xdr:sp>
    <xdr:clientData/>
  </xdr:twoCellAnchor>
  <xdr:twoCellAnchor>
    <xdr:from>
      <xdr:col>1</xdr:col>
      <xdr:colOff>9525</xdr:colOff>
      <xdr:row>52</xdr:row>
      <xdr:rowOff>0</xdr:rowOff>
    </xdr:from>
    <xdr:to>
      <xdr:col>8</xdr:col>
      <xdr:colOff>409575</xdr:colOff>
      <xdr:row>52</xdr:row>
      <xdr:rowOff>0</xdr:rowOff>
    </xdr:to>
    <xdr:sp>
      <xdr:nvSpPr>
        <xdr:cNvPr id="9" name="Text 18"/>
        <xdr:cNvSpPr txBox="1">
          <a:spLocks noChangeArrowheads="1"/>
        </xdr:cNvSpPr>
      </xdr:nvSpPr>
      <xdr:spPr>
        <a:xfrm>
          <a:off x="314325" y="842010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145</xdr:row>
      <xdr:rowOff>0</xdr:rowOff>
    </xdr:from>
    <xdr:to>
      <xdr:col>8</xdr:col>
      <xdr:colOff>523875</xdr:colOff>
      <xdr:row>145</xdr:row>
      <xdr:rowOff>0</xdr:rowOff>
    </xdr:to>
    <xdr:sp>
      <xdr:nvSpPr>
        <xdr:cNvPr id="10" name="Text 18"/>
        <xdr:cNvSpPr txBox="1">
          <a:spLocks noChangeArrowheads="1"/>
        </xdr:cNvSpPr>
      </xdr:nvSpPr>
      <xdr:spPr>
        <a:xfrm>
          <a:off x="314325" y="23755350"/>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160</xdr:row>
      <xdr:rowOff>9525</xdr:rowOff>
    </xdr:from>
    <xdr:to>
      <xdr:col>8</xdr:col>
      <xdr:colOff>371475</xdr:colOff>
      <xdr:row>162</xdr:row>
      <xdr:rowOff>57150</xdr:rowOff>
    </xdr:to>
    <xdr:sp>
      <xdr:nvSpPr>
        <xdr:cNvPr id="11" name="Text 18"/>
        <xdr:cNvSpPr txBox="1">
          <a:spLocks noChangeArrowheads="1"/>
        </xdr:cNvSpPr>
      </xdr:nvSpPr>
      <xdr:spPr>
        <a:xfrm>
          <a:off x="314325" y="26050875"/>
          <a:ext cx="5838825"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a:t>
          </a:r>
        </a:p>
      </xdr:txBody>
    </xdr:sp>
    <xdr:clientData/>
  </xdr:twoCellAnchor>
  <xdr:twoCellAnchor>
    <xdr:from>
      <xdr:col>1</xdr:col>
      <xdr:colOff>9525</xdr:colOff>
      <xdr:row>166</xdr:row>
      <xdr:rowOff>9525</xdr:rowOff>
    </xdr:from>
    <xdr:to>
      <xdr:col>8</xdr:col>
      <xdr:colOff>438150</xdr:colOff>
      <xdr:row>170</xdr:row>
      <xdr:rowOff>0</xdr:rowOff>
    </xdr:to>
    <xdr:sp>
      <xdr:nvSpPr>
        <xdr:cNvPr id="12" name="Text 18"/>
        <xdr:cNvSpPr txBox="1">
          <a:spLocks noChangeArrowheads="1"/>
        </xdr:cNvSpPr>
      </xdr:nvSpPr>
      <xdr:spPr>
        <a:xfrm>
          <a:off x="314325" y="27022425"/>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176</xdr:row>
      <xdr:rowOff>0</xdr:rowOff>
    </xdr:from>
    <xdr:to>
      <xdr:col>8</xdr:col>
      <xdr:colOff>485775</xdr:colOff>
      <xdr:row>176</xdr:row>
      <xdr:rowOff>0</xdr:rowOff>
    </xdr:to>
    <xdr:sp>
      <xdr:nvSpPr>
        <xdr:cNvPr id="13" name="Text 18"/>
        <xdr:cNvSpPr txBox="1">
          <a:spLocks noChangeArrowheads="1"/>
        </xdr:cNvSpPr>
      </xdr:nvSpPr>
      <xdr:spPr>
        <a:xfrm>
          <a:off x="314325" y="2863215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192</xdr:row>
      <xdr:rowOff>9525</xdr:rowOff>
    </xdr:from>
    <xdr:to>
      <xdr:col>8</xdr:col>
      <xdr:colOff>333375</xdr:colOff>
      <xdr:row>193</xdr:row>
      <xdr:rowOff>85725</xdr:rowOff>
    </xdr:to>
    <xdr:sp>
      <xdr:nvSpPr>
        <xdr:cNvPr id="14" name="Text 18"/>
        <xdr:cNvSpPr txBox="1">
          <a:spLocks noChangeArrowheads="1"/>
        </xdr:cNvSpPr>
      </xdr:nvSpPr>
      <xdr:spPr>
        <a:xfrm>
          <a:off x="314325" y="31251525"/>
          <a:ext cx="58007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196</xdr:row>
      <xdr:rowOff>9525</xdr:rowOff>
    </xdr:from>
    <xdr:to>
      <xdr:col>8</xdr:col>
      <xdr:colOff>447675</xdr:colOff>
      <xdr:row>197</xdr:row>
      <xdr:rowOff>123825</xdr:rowOff>
    </xdr:to>
    <xdr:sp>
      <xdr:nvSpPr>
        <xdr:cNvPr id="15" name="Text 18"/>
        <xdr:cNvSpPr txBox="1">
          <a:spLocks noChangeArrowheads="1"/>
        </xdr:cNvSpPr>
      </xdr:nvSpPr>
      <xdr:spPr>
        <a:xfrm>
          <a:off x="314325" y="31899225"/>
          <a:ext cx="5915025"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20</xdr:row>
      <xdr:rowOff>114300</xdr:rowOff>
    </xdr:to>
    <xdr:sp>
      <xdr:nvSpPr>
        <xdr:cNvPr id="16" name="TextBox 16"/>
        <xdr:cNvSpPr txBox="1">
          <a:spLocks noChangeArrowheads="1"/>
        </xdr:cNvSpPr>
      </xdr:nvSpPr>
      <xdr:spPr>
        <a:xfrm>
          <a:off x="314325" y="1457325"/>
          <a:ext cx="5895975" cy="1895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2005.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a:t>
          </a:r>
        </a:p>
      </xdr:txBody>
    </xdr:sp>
    <xdr:clientData/>
  </xdr:twoCellAnchor>
  <xdr:twoCellAnchor>
    <xdr:from>
      <xdr:col>1</xdr:col>
      <xdr:colOff>19050</xdr:colOff>
      <xdr:row>47</xdr:row>
      <xdr:rowOff>38100</xdr:rowOff>
    </xdr:from>
    <xdr:to>
      <xdr:col>8</xdr:col>
      <xdr:colOff>514350</xdr:colOff>
      <xdr:row>50</xdr:row>
      <xdr:rowOff>9525</xdr:rowOff>
    </xdr:to>
    <xdr:sp>
      <xdr:nvSpPr>
        <xdr:cNvPr id="17" name="TextBox 17"/>
        <xdr:cNvSpPr txBox="1">
          <a:spLocks noChangeArrowheads="1"/>
        </xdr:cNvSpPr>
      </xdr:nvSpPr>
      <xdr:spPr>
        <a:xfrm>
          <a:off x="323850" y="7648575"/>
          <a:ext cx="59721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a:t>
          </a:r>
        </a:p>
      </xdr:txBody>
    </xdr:sp>
    <xdr:clientData/>
  </xdr:twoCellAnchor>
  <xdr:twoCellAnchor>
    <xdr:from>
      <xdr:col>0</xdr:col>
      <xdr:colOff>276225</xdr:colOff>
      <xdr:row>241</xdr:row>
      <xdr:rowOff>0</xdr:rowOff>
    </xdr:from>
    <xdr:to>
      <xdr:col>8</xdr:col>
      <xdr:colOff>247650</xdr:colOff>
      <xdr:row>241</xdr:row>
      <xdr:rowOff>0</xdr:rowOff>
    </xdr:to>
    <xdr:sp>
      <xdr:nvSpPr>
        <xdr:cNvPr id="18" name="TextBox 18"/>
        <xdr:cNvSpPr txBox="1">
          <a:spLocks noChangeArrowheads="1"/>
        </xdr:cNvSpPr>
      </xdr:nvSpPr>
      <xdr:spPr>
        <a:xfrm>
          <a:off x="276225" y="39052500"/>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74</xdr:row>
      <xdr:rowOff>0</xdr:rowOff>
    </xdr:from>
    <xdr:to>
      <xdr:col>8</xdr:col>
      <xdr:colOff>514350</xdr:colOff>
      <xdr:row>74</xdr:row>
      <xdr:rowOff>0</xdr:rowOff>
    </xdr:to>
    <xdr:sp>
      <xdr:nvSpPr>
        <xdr:cNvPr id="19" name="TextBox 19"/>
        <xdr:cNvSpPr txBox="1">
          <a:spLocks noChangeArrowheads="1"/>
        </xdr:cNvSpPr>
      </xdr:nvSpPr>
      <xdr:spPr>
        <a:xfrm>
          <a:off x="323850" y="11982450"/>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74</xdr:row>
      <xdr:rowOff>0</xdr:rowOff>
    </xdr:from>
    <xdr:to>
      <xdr:col>8</xdr:col>
      <xdr:colOff>447675</xdr:colOff>
      <xdr:row>74</xdr:row>
      <xdr:rowOff>0</xdr:rowOff>
    </xdr:to>
    <xdr:sp>
      <xdr:nvSpPr>
        <xdr:cNvPr id="20" name="TextBox 20"/>
        <xdr:cNvSpPr txBox="1">
          <a:spLocks noChangeArrowheads="1"/>
        </xdr:cNvSpPr>
      </xdr:nvSpPr>
      <xdr:spPr>
        <a:xfrm>
          <a:off x="304800" y="11982450"/>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254</xdr:row>
      <xdr:rowOff>19050</xdr:rowOff>
    </xdr:from>
    <xdr:to>
      <xdr:col>8</xdr:col>
      <xdr:colOff>304800</xdr:colOff>
      <xdr:row>260</xdr:row>
      <xdr:rowOff>47625</xdr:rowOff>
    </xdr:to>
    <xdr:sp>
      <xdr:nvSpPr>
        <xdr:cNvPr id="21" name="TextBox 21"/>
        <xdr:cNvSpPr txBox="1">
          <a:spLocks noChangeArrowheads="1"/>
        </xdr:cNvSpPr>
      </xdr:nvSpPr>
      <xdr:spPr>
        <a:xfrm>
          <a:off x="333375" y="41195625"/>
          <a:ext cx="5753100" cy="10001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29 March 2006</a:t>
          </a:r>
        </a:p>
      </xdr:txBody>
    </xdr:sp>
    <xdr:clientData/>
  </xdr:twoCellAnchor>
  <xdr:twoCellAnchor>
    <xdr:from>
      <xdr:col>1</xdr:col>
      <xdr:colOff>9525</xdr:colOff>
      <xdr:row>176</xdr:row>
      <xdr:rowOff>0</xdr:rowOff>
    </xdr:from>
    <xdr:to>
      <xdr:col>8</xdr:col>
      <xdr:colOff>485775</xdr:colOff>
      <xdr:row>176</xdr:row>
      <xdr:rowOff>0</xdr:rowOff>
    </xdr:to>
    <xdr:sp>
      <xdr:nvSpPr>
        <xdr:cNvPr id="22" name="Text 18"/>
        <xdr:cNvSpPr txBox="1">
          <a:spLocks noChangeArrowheads="1"/>
        </xdr:cNvSpPr>
      </xdr:nvSpPr>
      <xdr:spPr>
        <a:xfrm>
          <a:off x="314325" y="2863215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194</xdr:row>
      <xdr:rowOff>0</xdr:rowOff>
    </xdr:from>
    <xdr:to>
      <xdr:col>8</xdr:col>
      <xdr:colOff>333375</xdr:colOff>
      <xdr:row>194</xdr:row>
      <xdr:rowOff>0</xdr:rowOff>
    </xdr:to>
    <xdr:sp>
      <xdr:nvSpPr>
        <xdr:cNvPr id="23" name="Text 18"/>
        <xdr:cNvSpPr txBox="1">
          <a:spLocks noChangeArrowheads="1"/>
        </xdr:cNvSpPr>
      </xdr:nvSpPr>
      <xdr:spPr>
        <a:xfrm>
          <a:off x="314325" y="315658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4" name="Text 18"/>
        <xdr:cNvSpPr txBox="1">
          <a:spLocks noChangeArrowheads="1"/>
        </xdr:cNvSpPr>
      </xdr:nvSpPr>
      <xdr:spPr>
        <a:xfrm>
          <a:off x="314325" y="48577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246</xdr:row>
      <xdr:rowOff>0</xdr:rowOff>
    </xdr:from>
    <xdr:to>
      <xdr:col>8</xdr:col>
      <xdr:colOff>247650</xdr:colOff>
      <xdr:row>246</xdr:row>
      <xdr:rowOff>0</xdr:rowOff>
    </xdr:to>
    <xdr:sp>
      <xdr:nvSpPr>
        <xdr:cNvPr id="25" name="TextBox 25"/>
        <xdr:cNvSpPr txBox="1">
          <a:spLocks noChangeArrowheads="1"/>
        </xdr:cNvSpPr>
      </xdr:nvSpPr>
      <xdr:spPr>
        <a:xfrm>
          <a:off x="276225" y="3988117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30</xdr:row>
      <xdr:rowOff>9525</xdr:rowOff>
    </xdr:from>
    <xdr:to>
      <xdr:col>8</xdr:col>
      <xdr:colOff>419100</xdr:colOff>
      <xdr:row>32</xdr:row>
      <xdr:rowOff>76200</xdr:rowOff>
    </xdr:to>
    <xdr:sp>
      <xdr:nvSpPr>
        <xdr:cNvPr id="26" name="Text 18"/>
        <xdr:cNvSpPr txBox="1">
          <a:spLocks noChangeArrowheads="1"/>
        </xdr:cNvSpPr>
      </xdr:nvSpPr>
      <xdr:spPr>
        <a:xfrm>
          <a:off x="314325" y="4867275"/>
          <a:ext cx="5886450"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twoCellAnchor>
    <xdr:from>
      <xdr:col>1</xdr:col>
      <xdr:colOff>19050</xdr:colOff>
      <xdr:row>206</xdr:row>
      <xdr:rowOff>38100</xdr:rowOff>
    </xdr:from>
    <xdr:to>
      <xdr:col>8</xdr:col>
      <xdr:colOff>533400</xdr:colOff>
      <xdr:row>215</xdr:row>
      <xdr:rowOff>133350</xdr:rowOff>
    </xdr:to>
    <xdr:sp>
      <xdr:nvSpPr>
        <xdr:cNvPr id="27" name="TextBox 28"/>
        <xdr:cNvSpPr txBox="1">
          <a:spLocks noChangeArrowheads="1"/>
        </xdr:cNvSpPr>
      </xdr:nvSpPr>
      <xdr:spPr>
        <a:xfrm>
          <a:off x="323850" y="33547050"/>
          <a:ext cx="5991225" cy="1552575"/>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had on 24 June 2005 submitted to MPSJ's Building Department for CF inspection. On 24 August and 2 September of the same year, Comintel Sdn Bhd also submitted some amendment on the building plan to the Building Department of MPSJ for their checking and approval. Upon request of MPSJ, on 14 October, Comintel submitted the amended bomba approved plan to Jabatan Bomba Malaysia for approval. On 22 February 2006, an inspection of the building was conducted by Jabatan Bomba Malaysia. Subsequent to the inspection, Comintel submitted an updated plan to MPSJ on 20 March 2006 and currently awaiting the approval by MPSJ.</a:t>
          </a:r>
        </a:p>
      </xdr:txBody>
    </xdr:sp>
    <xdr:clientData/>
  </xdr:twoCellAnchor>
  <xdr:twoCellAnchor>
    <xdr:from>
      <xdr:col>0</xdr:col>
      <xdr:colOff>295275</xdr:colOff>
      <xdr:row>41</xdr:row>
      <xdr:rowOff>104775</xdr:rowOff>
    </xdr:from>
    <xdr:to>
      <xdr:col>8</xdr:col>
      <xdr:colOff>657225</xdr:colOff>
      <xdr:row>44</xdr:row>
      <xdr:rowOff>0</xdr:rowOff>
    </xdr:to>
    <xdr:sp>
      <xdr:nvSpPr>
        <xdr:cNvPr id="28" name="TextBox 30"/>
        <xdr:cNvSpPr txBox="1">
          <a:spLocks noChangeArrowheads="1"/>
        </xdr:cNvSpPr>
      </xdr:nvSpPr>
      <xdr:spPr>
        <a:xfrm>
          <a:off x="295275" y="6743700"/>
          <a:ext cx="6143625" cy="3810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63</xdr:row>
      <xdr:rowOff>9525</xdr:rowOff>
    </xdr:from>
    <xdr:to>
      <xdr:col>8</xdr:col>
      <xdr:colOff>409575</xdr:colOff>
      <xdr:row>65</xdr:row>
      <xdr:rowOff>142875</xdr:rowOff>
    </xdr:to>
    <xdr:sp>
      <xdr:nvSpPr>
        <xdr:cNvPr id="29" name="Text 18"/>
        <xdr:cNvSpPr txBox="1">
          <a:spLocks noChangeArrowheads="1"/>
        </xdr:cNvSpPr>
      </xdr:nvSpPr>
      <xdr:spPr>
        <a:xfrm>
          <a:off x="314325" y="10210800"/>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219</xdr:row>
      <xdr:rowOff>9525</xdr:rowOff>
    </xdr:from>
    <xdr:to>
      <xdr:col>8</xdr:col>
      <xdr:colOff>447675</xdr:colOff>
      <xdr:row>222</xdr:row>
      <xdr:rowOff>0</xdr:rowOff>
    </xdr:to>
    <xdr:sp>
      <xdr:nvSpPr>
        <xdr:cNvPr id="30" name="Text 18"/>
        <xdr:cNvSpPr txBox="1">
          <a:spLocks noChangeArrowheads="1"/>
        </xdr:cNvSpPr>
      </xdr:nvSpPr>
      <xdr:spPr>
        <a:xfrm>
          <a:off x="314325" y="3562350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 the Annual General Meeting held on 21 July 2005, the shareholders had approved the payment of a first and final dividend of 2.5 sen per share less tax of 28% amounting to RM2.52 million. The payment had been effected on 10 October 2005.</a:t>
          </a:r>
        </a:p>
      </xdr:txBody>
    </xdr:sp>
    <xdr:clientData/>
  </xdr:twoCellAnchor>
  <xdr:oneCellAnchor>
    <xdr:from>
      <xdr:col>2</xdr:col>
      <xdr:colOff>257175</xdr:colOff>
      <xdr:row>135</xdr:row>
      <xdr:rowOff>0</xdr:rowOff>
    </xdr:from>
    <xdr:ext cx="76200" cy="200025"/>
    <xdr:sp>
      <xdr:nvSpPr>
        <xdr:cNvPr id="31" name="TextBox 33"/>
        <xdr:cNvSpPr txBox="1">
          <a:spLocks noChangeArrowheads="1"/>
        </xdr:cNvSpPr>
      </xdr:nvSpPr>
      <xdr:spPr>
        <a:xfrm>
          <a:off x="1333500" y="2213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142</xdr:row>
      <xdr:rowOff>9525</xdr:rowOff>
    </xdr:from>
    <xdr:to>
      <xdr:col>8</xdr:col>
      <xdr:colOff>476250</xdr:colOff>
      <xdr:row>143</xdr:row>
      <xdr:rowOff>152400</xdr:rowOff>
    </xdr:to>
    <xdr:sp>
      <xdr:nvSpPr>
        <xdr:cNvPr id="32" name="Text 18"/>
        <xdr:cNvSpPr txBox="1">
          <a:spLocks noChangeArrowheads="1"/>
        </xdr:cNvSpPr>
      </xdr:nvSpPr>
      <xdr:spPr>
        <a:xfrm>
          <a:off x="314325" y="2327910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31 January 2006.</a:t>
          </a:r>
        </a:p>
      </xdr:txBody>
    </xdr:sp>
    <xdr:clientData/>
  </xdr:twoCellAnchor>
  <xdr:twoCellAnchor>
    <xdr:from>
      <xdr:col>1</xdr:col>
      <xdr:colOff>9525</xdr:colOff>
      <xdr:row>173</xdr:row>
      <xdr:rowOff>9525</xdr:rowOff>
    </xdr:from>
    <xdr:to>
      <xdr:col>8</xdr:col>
      <xdr:colOff>371475</xdr:colOff>
      <xdr:row>174</xdr:row>
      <xdr:rowOff>104775</xdr:rowOff>
    </xdr:to>
    <xdr:sp>
      <xdr:nvSpPr>
        <xdr:cNvPr id="33" name="Text 18"/>
        <xdr:cNvSpPr txBox="1">
          <a:spLocks noChangeArrowheads="1"/>
        </xdr:cNvSpPr>
      </xdr:nvSpPr>
      <xdr:spPr>
        <a:xfrm>
          <a:off x="314325" y="28155900"/>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250</xdr:row>
      <xdr:rowOff>9525</xdr:rowOff>
    </xdr:from>
    <xdr:to>
      <xdr:col>8</xdr:col>
      <xdr:colOff>447675</xdr:colOff>
      <xdr:row>253</xdr:row>
      <xdr:rowOff>0</xdr:rowOff>
    </xdr:to>
    <xdr:sp>
      <xdr:nvSpPr>
        <xdr:cNvPr id="34" name="Text 18"/>
        <xdr:cNvSpPr txBox="1">
          <a:spLocks noChangeArrowheads="1"/>
        </xdr:cNvSpPr>
      </xdr:nvSpPr>
      <xdr:spPr>
        <a:xfrm>
          <a:off x="314325" y="4053840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audited financial statements for the year ended 31 January 2005 were approved by a resolution of the Board of Directors on 27 May 2005. </a:t>
          </a:r>
        </a:p>
      </xdr:txBody>
    </xdr:sp>
    <xdr:clientData/>
  </xdr:twoCellAnchor>
  <xdr:twoCellAnchor>
    <xdr:from>
      <xdr:col>1</xdr:col>
      <xdr:colOff>9525</xdr:colOff>
      <xdr:row>83</xdr:row>
      <xdr:rowOff>9525</xdr:rowOff>
    </xdr:from>
    <xdr:to>
      <xdr:col>8</xdr:col>
      <xdr:colOff>485775</xdr:colOff>
      <xdr:row>85</xdr:row>
      <xdr:rowOff>76200</xdr:rowOff>
    </xdr:to>
    <xdr:sp>
      <xdr:nvSpPr>
        <xdr:cNvPr id="35" name="Text 18"/>
        <xdr:cNvSpPr txBox="1">
          <a:spLocks noChangeArrowheads="1"/>
        </xdr:cNvSpPr>
      </xdr:nvSpPr>
      <xdr:spPr>
        <a:xfrm>
          <a:off x="314325" y="13449300"/>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cumulative operating income is a deemed gain on disposal of investment in LNC Tech Co Ltd (refer to note 9 above) amounting to RM5.168 million.</a:t>
          </a:r>
        </a:p>
      </xdr:txBody>
    </xdr:sp>
    <xdr:clientData/>
  </xdr:twoCellAnchor>
  <xdr:twoCellAnchor>
    <xdr:from>
      <xdr:col>1</xdr:col>
      <xdr:colOff>9525</xdr:colOff>
      <xdr:row>248</xdr:row>
      <xdr:rowOff>0</xdr:rowOff>
    </xdr:from>
    <xdr:to>
      <xdr:col>8</xdr:col>
      <xdr:colOff>447675</xdr:colOff>
      <xdr:row>248</xdr:row>
      <xdr:rowOff>0</xdr:rowOff>
    </xdr:to>
    <xdr:sp>
      <xdr:nvSpPr>
        <xdr:cNvPr id="36" name="Text 18"/>
        <xdr:cNvSpPr txBox="1">
          <a:spLocks noChangeArrowheads="1"/>
        </xdr:cNvSpPr>
      </xdr:nvSpPr>
      <xdr:spPr>
        <a:xfrm>
          <a:off x="314325" y="40205025"/>
          <a:ext cx="59150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twoCellAnchor>
    <xdr:from>
      <xdr:col>1</xdr:col>
      <xdr:colOff>19050</xdr:colOff>
      <xdr:row>51</xdr:row>
      <xdr:rowOff>0</xdr:rowOff>
    </xdr:from>
    <xdr:to>
      <xdr:col>8</xdr:col>
      <xdr:colOff>514350</xdr:colOff>
      <xdr:row>53</xdr:row>
      <xdr:rowOff>57150</xdr:rowOff>
    </xdr:to>
    <xdr:sp>
      <xdr:nvSpPr>
        <xdr:cNvPr id="37" name="TextBox 41"/>
        <xdr:cNvSpPr txBox="1">
          <a:spLocks noChangeArrowheads="1"/>
        </xdr:cNvSpPr>
      </xdr:nvSpPr>
      <xdr:spPr>
        <a:xfrm>
          <a:off x="323850" y="8258175"/>
          <a:ext cx="5972175" cy="381000"/>
        </a:xfrm>
        <a:prstGeom prst="rect">
          <a:avLst/>
        </a:prstGeom>
        <a:solidFill>
          <a:srgbClr val="FFFFFF"/>
        </a:solidFill>
        <a:ln w="9525" cmpd="sng">
          <a:noFill/>
        </a:ln>
      </xdr:spPr>
      <xdr:txBody>
        <a:bodyPr vertOverflow="clip" wrap="square"/>
        <a:p>
          <a:pPr algn="l">
            <a:defRPr/>
          </a:pPr>
          <a:r>
            <a:rPr lang="en-US" cap="none" sz="1000" b="0" i="0" u="none" baseline="0"/>
            <a:t>As at end of the financial year, a total of RM5,260 million of 5% Irredeemable Convertible Preference Shares of LNC Tech Co Ltd was purchased by Comintel Sdn Bhd as additional investment in LNC Tech Co Ltd.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workbookViewId="0" topLeftCell="A1">
      <selection activeCell="A24" sqref="A24"/>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7109375" style="6" customWidth="1"/>
    <col min="8" max="8" width="2.00390625" style="5" customWidth="1"/>
    <col min="9" max="9" width="12.28125" style="6" customWidth="1"/>
    <col min="10" max="16384" width="9.140625" style="5" customWidth="1"/>
  </cols>
  <sheetData>
    <row r="1" spans="1:9" ht="12.75">
      <c r="A1" s="7" t="s">
        <v>67</v>
      </c>
      <c r="B1" s="7"/>
      <c r="C1" s="7"/>
      <c r="D1" s="7"/>
      <c r="E1" s="7"/>
      <c r="F1" s="7"/>
      <c r="G1" s="7"/>
      <c r="H1" s="7"/>
      <c r="I1" s="7"/>
    </row>
    <row r="2" spans="1:9" ht="12.75">
      <c r="A2" s="8" t="s">
        <v>68</v>
      </c>
      <c r="B2" s="8"/>
      <c r="C2" s="7"/>
      <c r="D2" s="7"/>
      <c r="E2" s="7"/>
      <c r="F2" s="7"/>
      <c r="G2" s="7"/>
      <c r="H2" s="7"/>
      <c r="I2" s="7"/>
    </row>
    <row r="3" spans="1:9" ht="12.75">
      <c r="A3" s="8"/>
      <c r="B3" s="8"/>
      <c r="C3" s="7"/>
      <c r="D3" s="7"/>
      <c r="E3" s="7"/>
      <c r="F3" s="7"/>
      <c r="G3" s="7"/>
      <c r="H3" s="7"/>
      <c r="I3" s="7"/>
    </row>
    <row r="5" spans="1:2" ht="12.75">
      <c r="A5" s="9" t="s">
        <v>24</v>
      </c>
      <c r="B5" s="9"/>
    </row>
    <row r="6" spans="1:2" ht="12.75">
      <c r="A6" s="9" t="s">
        <v>168</v>
      </c>
      <c r="B6" s="9"/>
    </row>
    <row r="7" spans="1:3" ht="12.75">
      <c r="A7" s="9" t="s">
        <v>19</v>
      </c>
      <c r="B7" s="9"/>
      <c r="C7" s="6"/>
    </row>
    <row r="8" spans="1:3" ht="12.75">
      <c r="A8" s="9"/>
      <c r="B8" s="9"/>
      <c r="C8" s="6"/>
    </row>
    <row r="9" spans="1:9" ht="12.75">
      <c r="A9" s="9"/>
      <c r="B9" s="9"/>
      <c r="C9" s="116" t="s">
        <v>25</v>
      </c>
      <c r="D9" s="116"/>
      <c r="E9" s="116"/>
      <c r="G9" s="116" t="s">
        <v>30</v>
      </c>
      <c r="H9" s="116"/>
      <c r="I9" s="116"/>
    </row>
    <row r="10" spans="3:9" ht="12.75">
      <c r="C10" s="6" t="s">
        <v>98</v>
      </c>
      <c r="D10" s="6"/>
      <c r="E10" s="6" t="s">
        <v>27</v>
      </c>
      <c r="F10" s="6"/>
      <c r="G10" s="6" t="s">
        <v>98</v>
      </c>
      <c r="H10" s="6"/>
      <c r="I10" s="6" t="s">
        <v>27</v>
      </c>
    </row>
    <row r="11" spans="3:11" ht="12.75">
      <c r="C11" s="6" t="s">
        <v>92</v>
      </c>
      <c r="D11" s="6"/>
      <c r="E11" s="6" t="s">
        <v>28</v>
      </c>
      <c r="F11" s="6"/>
      <c r="G11" s="6" t="s">
        <v>26</v>
      </c>
      <c r="H11" s="6"/>
      <c r="I11" s="6" t="s">
        <v>28</v>
      </c>
      <c r="K11" s="6"/>
    </row>
    <row r="12" spans="3:11" ht="12.75">
      <c r="C12" s="6" t="s">
        <v>21</v>
      </c>
      <c r="D12" s="6"/>
      <c r="E12" s="6" t="s">
        <v>21</v>
      </c>
      <c r="F12" s="6"/>
      <c r="G12" s="6" t="s">
        <v>29</v>
      </c>
      <c r="H12" s="6"/>
      <c r="I12" s="6" t="s">
        <v>34</v>
      </c>
      <c r="K12" s="6"/>
    </row>
    <row r="13" spans="3:11" ht="12.75">
      <c r="C13" s="10" t="s">
        <v>169</v>
      </c>
      <c r="D13" s="10"/>
      <c r="E13" s="10" t="s">
        <v>121</v>
      </c>
      <c r="F13" s="10"/>
      <c r="G13" s="10" t="str">
        <f>+C13</f>
        <v>31.01.2006</v>
      </c>
      <c r="H13" s="10"/>
      <c r="I13" s="10" t="str">
        <f>+E13</f>
        <v>31.01.2005</v>
      </c>
      <c r="K13" s="6"/>
    </row>
    <row r="14" spans="2:11" ht="12.75">
      <c r="B14" s="6" t="s">
        <v>90</v>
      </c>
      <c r="C14" s="6" t="s">
        <v>5</v>
      </c>
      <c r="E14" s="6" t="s">
        <v>5</v>
      </c>
      <c r="G14" s="6" t="s">
        <v>5</v>
      </c>
      <c r="I14" s="6" t="s">
        <v>5</v>
      </c>
      <c r="K14" s="6"/>
    </row>
    <row r="15" ht="12.75">
      <c r="B15" s="6"/>
    </row>
    <row r="16" spans="1:9" s="11" customFormat="1" ht="12.75">
      <c r="A16" s="11" t="s">
        <v>7</v>
      </c>
      <c r="B16" s="12"/>
      <c r="C16" s="11">
        <v>85270</v>
      </c>
      <c r="E16" s="12">
        <v>76847</v>
      </c>
      <c r="G16" s="11">
        <v>297887</v>
      </c>
      <c r="I16" s="12">
        <v>361465</v>
      </c>
    </row>
    <row r="17" spans="2:9" s="11" customFormat="1" ht="12.75">
      <c r="B17" s="12"/>
      <c r="E17" s="12"/>
      <c r="I17" s="12"/>
    </row>
    <row r="18" spans="1:9" s="11" customFormat="1" ht="12.75">
      <c r="A18" s="11" t="s">
        <v>9</v>
      </c>
      <c r="B18" s="12"/>
      <c r="C18" s="11">
        <f>-75269-720</f>
        <v>-75989</v>
      </c>
      <c r="E18" s="12">
        <v>-69283</v>
      </c>
      <c r="G18" s="11">
        <f>-275850-720</f>
        <v>-276570</v>
      </c>
      <c r="I18" s="12">
        <v>-322673</v>
      </c>
    </row>
    <row r="19" spans="2:9" s="11" customFormat="1" ht="12.75">
      <c r="B19" s="12"/>
      <c r="C19" s="13"/>
      <c r="E19" s="13"/>
      <c r="G19" s="13"/>
      <c r="I19" s="13"/>
    </row>
    <row r="20" spans="1:11" s="11" customFormat="1" ht="12.75">
      <c r="A20" s="11" t="s">
        <v>35</v>
      </c>
      <c r="B20" s="12"/>
      <c r="C20" s="11">
        <f>SUM(C16:C19)</f>
        <v>9281</v>
      </c>
      <c r="E20" s="11">
        <f>SUM(E16:E19)</f>
        <v>7564</v>
      </c>
      <c r="G20" s="11">
        <f>SUM(G16:G19)</f>
        <v>21317</v>
      </c>
      <c r="I20" s="11">
        <f>SUM(I16:I19)</f>
        <v>38792</v>
      </c>
      <c r="K20" s="88"/>
    </row>
    <row r="21" spans="2:11" s="11" customFormat="1" ht="12.75">
      <c r="B21" s="12"/>
      <c r="E21" s="12"/>
      <c r="I21" s="12"/>
      <c r="K21"/>
    </row>
    <row r="22" spans="1:11" s="11" customFormat="1" ht="12.75">
      <c r="A22" s="5" t="s">
        <v>36</v>
      </c>
      <c r="B22" s="6"/>
      <c r="C22" s="11">
        <f>-5099-20-261</f>
        <v>-5380</v>
      </c>
      <c r="E22" s="12">
        <v>-6686</v>
      </c>
      <c r="G22" s="11">
        <f>-21049-77-650-228</f>
        <v>-22004</v>
      </c>
      <c r="I22" s="12">
        <f>-652-23374-779</f>
        <v>-24805</v>
      </c>
      <c r="K22"/>
    </row>
    <row r="23" spans="1:11" s="11" customFormat="1" ht="12.75">
      <c r="A23" s="5"/>
      <c r="B23" s="6"/>
      <c r="E23" s="12"/>
      <c r="I23" s="12"/>
      <c r="K23"/>
    </row>
    <row r="24" spans="1:11" s="11" customFormat="1" ht="12.75">
      <c r="A24" s="5" t="s">
        <v>10</v>
      </c>
      <c r="B24" s="6">
        <v>11</v>
      </c>
      <c r="C24" s="11">
        <f>-530+995</f>
        <v>465</v>
      </c>
      <c r="E24" s="12">
        <v>5589</v>
      </c>
      <c r="G24" s="11">
        <f>6046-75+995</f>
        <v>6966</v>
      </c>
      <c r="I24" s="12">
        <v>9288</v>
      </c>
      <c r="K24"/>
    </row>
    <row r="25" spans="1:11" s="11" customFormat="1" ht="12.75">
      <c r="A25" s="5"/>
      <c r="B25" s="6"/>
      <c r="C25" s="14"/>
      <c r="E25" s="14"/>
      <c r="G25" s="14"/>
      <c r="I25" s="14"/>
      <c r="K25"/>
    </row>
    <row r="26" spans="1:9" s="11" customFormat="1" ht="12.75">
      <c r="A26" s="5" t="s">
        <v>163</v>
      </c>
      <c r="B26" s="6"/>
      <c r="C26" s="12">
        <f>SUM(C20:C25)</f>
        <v>4366</v>
      </c>
      <c r="D26" s="12">
        <f>SUM(D20:D25)</f>
        <v>0</v>
      </c>
      <c r="E26" s="12">
        <f>SUM(E20:E25)</f>
        <v>6467</v>
      </c>
      <c r="G26" s="12">
        <f>SUM(G20:G25)</f>
        <v>6279</v>
      </c>
      <c r="H26" s="12">
        <f>SUM(H20:H25)</f>
        <v>0</v>
      </c>
      <c r="I26" s="12">
        <f>SUM(I20:I25)</f>
        <v>23275</v>
      </c>
    </row>
    <row r="27" spans="1:2" s="11" customFormat="1" ht="12.75">
      <c r="A27" s="5"/>
      <c r="B27" s="6"/>
    </row>
    <row r="28" spans="1:9" s="11" customFormat="1" ht="12.75">
      <c r="A28" s="5" t="s">
        <v>15</v>
      </c>
      <c r="B28" s="6"/>
      <c r="C28" s="12">
        <f>-856+106</f>
        <v>-750</v>
      </c>
      <c r="E28" s="12">
        <v>-1049</v>
      </c>
      <c r="G28" s="11">
        <f>-75-3569</f>
        <v>-3644</v>
      </c>
      <c r="I28" s="12">
        <v>-4308</v>
      </c>
    </row>
    <row r="29" spans="1:9" s="11" customFormat="1" ht="12.75">
      <c r="A29" s="5"/>
      <c r="B29" s="6"/>
      <c r="C29" s="14"/>
      <c r="E29" s="14"/>
      <c r="G29" s="14"/>
      <c r="I29" s="14"/>
    </row>
    <row r="30" spans="1:9" s="11" customFormat="1" ht="12.75">
      <c r="A30" s="5" t="s">
        <v>175</v>
      </c>
      <c r="B30" s="6">
        <v>14</v>
      </c>
      <c r="C30" s="12">
        <f>+C26+C28</f>
        <v>3616</v>
      </c>
      <c r="E30" s="12">
        <f>+E26+E28</f>
        <v>5418</v>
      </c>
      <c r="G30" s="12">
        <f>+G26+G28</f>
        <v>2635</v>
      </c>
      <c r="I30" s="12">
        <f>+I26+I28</f>
        <v>18967</v>
      </c>
    </row>
    <row r="31" spans="1:9" s="11" customFormat="1" ht="12.75">
      <c r="A31" s="5"/>
      <c r="B31" s="6"/>
      <c r="C31" s="12"/>
      <c r="E31" s="12"/>
      <c r="G31" s="12"/>
      <c r="I31" s="12"/>
    </row>
    <row r="32" spans="1:9" s="11" customFormat="1" ht="12.75">
      <c r="A32" s="5" t="s">
        <v>4</v>
      </c>
      <c r="B32" s="6">
        <v>17</v>
      </c>
      <c r="C32" s="12">
        <f>-150-159</f>
        <v>-309</v>
      </c>
      <c r="E32" s="12">
        <v>2179</v>
      </c>
      <c r="G32" s="11">
        <f>-949-304</f>
        <v>-1253</v>
      </c>
      <c r="I32" s="12">
        <v>-4993</v>
      </c>
    </row>
    <row r="33" spans="1:9" s="11" customFormat="1" ht="12.75">
      <c r="A33" s="5"/>
      <c r="B33" s="6"/>
      <c r="C33" s="14"/>
      <c r="E33" s="14"/>
      <c r="G33" s="14"/>
      <c r="I33" s="14"/>
    </row>
    <row r="34" spans="1:9" s="11" customFormat="1" ht="12.75">
      <c r="A34" s="5" t="s">
        <v>176</v>
      </c>
      <c r="B34" s="6"/>
      <c r="C34" s="15">
        <f>+C30+C32</f>
        <v>3307</v>
      </c>
      <c r="E34" s="15">
        <f>+E30+E32</f>
        <v>7597</v>
      </c>
      <c r="G34" s="15">
        <f>+G30+G32</f>
        <v>1382</v>
      </c>
      <c r="I34" s="15">
        <f>+I30+I32</f>
        <v>13974</v>
      </c>
    </row>
    <row r="35" spans="2:9" s="11" customFormat="1" ht="12.75">
      <c r="B35" s="12"/>
      <c r="C35" s="16"/>
      <c r="D35" s="16"/>
      <c r="E35" s="4"/>
      <c r="F35" s="16"/>
      <c r="G35" s="16"/>
      <c r="H35" s="16"/>
      <c r="I35" s="4"/>
    </row>
    <row r="36" spans="1:9" s="11" customFormat="1" ht="12.75" hidden="1">
      <c r="A36" s="5" t="s">
        <v>159</v>
      </c>
      <c r="B36" s="12"/>
      <c r="C36" s="16">
        <v>0</v>
      </c>
      <c r="D36" s="16"/>
      <c r="E36" s="11">
        <v>0</v>
      </c>
      <c r="F36" s="16"/>
      <c r="G36" s="11">
        <v>0</v>
      </c>
      <c r="H36" s="16"/>
      <c r="I36" s="11">
        <v>0</v>
      </c>
    </row>
    <row r="37" spans="1:9" s="11" customFormat="1" ht="12.75">
      <c r="A37" s="5" t="s">
        <v>13</v>
      </c>
      <c r="B37" s="6"/>
      <c r="C37" s="11">
        <v>192</v>
      </c>
      <c r="E37" s="12">
        <v>491</v>
      </c>
      <c r="G37" s="11">
        <v>-611</v>
      </c>
      <c r="I37" s="12">
        <v>969</v>
      </c>
    </row>
    <row r="38" spans="1:9" s="11" customFormat="1" ht="12.75">
      <c r="A38" s="5" t="s">
        <v>155</v>
      </c>
      <c r="B38" s="6"/>
      <c r="C38" s="11">
        <v>0</v>
      </c>
      <c r="E38" s="12">
        <v>0</v>
      </c>
      <c r="G38" s="11">
        <v>0</v>
      </c>
      <c r="I38" s="12">
        <f>-2523-5</f>
        <v>-2528</v>
      </c>
    </row>
    <row r="39" spans="1:9" s="11" customFormat="1" ht="12.75">
      <c r="A39" s="5"/>
      <c r="B39" s="6"/>
      <c r="C39" s="14"/>
      <c r="E39" s="14"/>
      <c r="G39" s="14"/>
      <c r="I39" s="14"/>
    </row>
    <row r="40" spans="1:9" s="11" customFormat="1" ht="12.75">
      <c r="A40" s="5" t="s">
        <v>177</v>
      </c>
      <c r="B40" s="6"/>
      <c r="C40" s="102">
        <f>SUM(C34:C39)</f>
        <v>3499</v>
      </c>
      <c r="E40" s="102">
        <f>SUM(E34:E39)</f>
        <v>8088</v>
      </c>
      <c r="G40" s="102">
        <f>SUM(G34:G39)</f>
        <v>771</v>
      </c>
      <c r="I40" s="102">
        <f>SUM(I34:I39)</f>
        <v>12415</v>
      </c>
    </row>
    <row r="41" spans="1:9" s="11" customFormat="1" ht="12.75">
      <c r="A41" s="5"/>
      <c r="B41" s="6"/>
      <c r="C41" s="4"/>
      <c r="E41" s="4"/>
      <c r="G41" s="4"/>
      <c r="I41" s="4"/>
    </row>
    <row r="42" spans="1:9" s="11" customFormat="1" ht="12.75">
      <c r="A42" s="64"/>
      <c r="B42" s="65"/>
      <c r="C42" s="77"/>
      <c r="D42" s="77"/>
      <c r="E42" s="78"/>
      <c r="F42" s="77"/>
      <c r="G42" s="78"/>
      <c r="H42" s="77"/>
      <c r="I42" s="78"/>
    </row>
    <row r="43" spans="1:9" s="11" customFormat="1" ht="12.75">
      <c r="A43" s="77" t="s">
        <v>95</v>
      </c>
      <c r="B43" s="65"/>
      <c r="C43" s="77"/>
      <c r="D43" s="77"/>
      <c r="E43" s="78"/>
      <c r="F43" s="77"/>
      <c r="G43" s="78"/>
      <c r="H43" s="77"/>
      <c r="I43" s="78"/>
    </row>
    <row r="44" spans="1:9" s="11" customFormat="1" ht="12.75">
      <c r="A44" s="73" t="s">
        <v>93</v>
      </c>
      <c r="B44" s="65"/>
      <c r="C44" s="77"/>
      <c r="D44" s="77"/>
      <c r="E44" s="78"/>
      <c r="F44" s="77"/>
      <c r="G44" s="78"/>
      <c r="H44" s="77"/>
      <c r="I44" s="78"/>
    </row>
    <row r="45" spans="1:9" s="11" customFormat="1" ht="12.75">
      <c r="A45" s="73" t="s">
        <v>181</v>
      </c>
      <c r="B45" s="65">
        <v>26</v>
      </c>
      <c r="C45" s="79">
        <f>+Notes!F239</f>
        <v>2.499285714285714</v>
      </c>
      <c r="D45" s="80"/>
      <c r="E45" s="111">
        <v>5.78</v>
      </c>
      <c r="F45" s="80"/>
      <c r="G45" s="79">
        <f>+Notes!H239</f>
        <v>0.5507142857142857</v>
      </c>
      <c r="H45" s="77"/>
      <c r="I45" s="111">
        <v>14.38</v>
      </c>
    </row>
    <row r="46" spans="1:9" s="11" customFormat="1" ht="12.75">
      <c r="A46" s="73" t="s">
        <v>182</v>
      </c>
      <c r="B46" s="65">
        <f>+B45</f>
        <v>26</v>
      </c>
      <c r="C46" s="79">
        <f>+Notes!F240</f>
        <v>2.499285714285714</v>
      </c>
      <c r="D46" s="80"/>
      <c r="E46" s="111">
        <v>5.78</v>
      </c>
      <c r="F46" s="80"/>
      <c r="G46" s="79">
        <f>+Notes!H240</f>
        <v>0.5507142857142857</v>
      </c>
      <c r="H46" s="77"/>
      <c r="I46" s="111">
        <f>+I45</f>
        <v>14.38</v>
      </c>
    </row>
    <row r="47" spans="1:9" s="11" customFormat="1" ht="12.75">
      <c r="A47" s="73"/>
      <c r="B47" s="65"/>
      <c r="C47" s="79"/>
      <c r="D47" s="80"/>
      <c r="E47" s="112"/>
      <c r="F47" s="80"/>
      <c r="G47" s="79"/>
      <c r="H47" s="77"/>
      <c r="I47" s="111"/>
    </row>
    <row r="48" spans="1:9" s="11" customFormat="1" ht="12.75">
      <c r="A48" s="77" t="s">
        <v>99</v>
      </c>
      <c r="B48" s="65"/>
      <c r="C48" s="77"/>
      <c r="D48" s="77"/>
      <c r="E48" s="113"/>
      <c r="F48" s="77"/>
      <c r="G48" s="78"/>
      <c r="H48" s="77"/>
      <c r="I48" s="113"/>
    </row>
    <row r="49" spans="1:9" s="11" customFormat="1" ht="12.75">
      <c r="A49" s="77" t="s">
        <v>100</v>
      </c>
      <c r="B49" s="65"/>
      <c r="C49" s="77"/>
      <c r="D49" s="77"/>
      <c r="E49" s="113"/>
      <c r="F49" s="77"/>
      <c r="G49" s="78"/>
      <c r="H49" s="77"/>
      <c r="I49" s="113"/>
    </row>
    <row r="50" spans="1:10" s="11" customFormat="1" ht="12.75">
      <c r="A50" s="73" t="s">
        <v>181</v>
      </c>
      <c r="B50" s="65">
        <f>+B46</f>
        <v>26</v>
      </c>
      <c r="C50" s="81">
        <f>+Notes!F245</f>
        <v>2.499285714285714</v>
      </c>
      <c r="D50" s="77"/>
      <c r="E50" s="111">
        <v>5.78</v>
      </c>
      <c r="F50" s="77"/>
      <c r="G50" s="82">
        <f>+Notes!H245</f>
        <v>0.5507142857142857</v>
      </c>
      <c r="H50" s="77"/>
      <c r="I50" s="111">
        <v>8.87</v>
      </c>
      <c r="J50"/>
    </row>
    <row r="51" spans="1:10" s="11" customFormat="1" ht="12.75">
      <c r="A51" s="73" t="s">
        <v>182</v>
      </c>
      <c r="B51" s="65">
        <f>+B46</f>
        <v>26</v>
      </c>
      <c r="C51" s="83">
        <f>+Notes!F246</f>
        <v>2.499285714285714</v>
      </c>
      <c r="D51" s="84"/>
      <c r="E51" s="111">
        <v>5.78</v>
      </c>
      <c r="F51" s="84"/>
      <c r="G51" s="85">
        <f>+Notes!H246</f>
        <v>0.5507142857142857</v>
      </c>
      <c r="H51" s="84"/>
      <c r="I51" s="111">
        <f>+I50</f>
        <v>8.87</v>
      </c>
      <c r="J51"/>
    </row>
    <row r="52" spans="1:10" s="11" customFormat="1" ht="12.75">
      <c r="A52" s="64"/>
      <c r="B52" s="64"/>
      <c r="C52" s="83"/>
      <c r="D52" s="77"/>
      <c r="E52" s="111"/>
      <c r="F52" s="77"/>
      <c r="G52" s="83"/>
      <c r="H52" s="77"/>
      <c r="I52" s="111"/>
      <c r="J52"/>
    </row>
    <row r="53" spans="1:10" s="11" customFormat="1" ht="12.75">
      <c r="A53" s="77"/>
      <c r="B53" s="64"/>
      <c r="C53" s="86"/>
      <c r="D53" s="86"/>
      <c r="E53" s="86"/>
      <c r="F53" s="86"/>
      <c r="G53" s="86"/>
      <c r="H53" s="86"/>
      <c r="I53" s="114"/>
      <c r="J53"/>
    </row>
    <row r="54" spans="1:9" s="11" customFormat="1" ht="12.75">
      <c r="A54" s="11" t="s">
        <v>157</v>
      </c>
      <c r="E54" s="12"/>
      <c r="G54" s="12"/>
      <c r="I54" s="12"/>
    </row>
    <row r="55" spans="1:9" s="11" customFormat="1" ht="12.75" customHeight="1">
      <c r="A55" s="54"/>
      <c r="B55" s="54"/>
      <c r="C55" s="55"/>
      <c r="D55" s="55"/>
      <c r="E55" s="55"/>
      <c r="F55" s="55"/>
      <c r="G55" s="55"/>
      <c r="H55" s="55"/>
      <c r="I55" s="55"/>
    </row>
    <row r="56" spans="1:9" s="11" customFormat="1" ht="12.75">
      <c r="A56" s="55"/>
      <c r="B56" s="55"/>
      <c r="C56" s="55"/>
      <c r="D56" s="55"/>
      <c r="E56" s="55"/>
      <c r="F56" s="55"/>
      <c r="G56" s="55"/>
      <c r="H56" s="55"/>
      <c r="I56" s="55"/>
    </row>
    <row r="57" spans="1:9" s="11" customFormat="1" ht="12.75">
      <c r="A57" s="55"/>
      <c r="B57" s="55"/>
      <c r="C57" s="55"/>
      <c r="D57" s="55"/>
      <c r="E57" s="55"/>
      <c r="F57" s="55"/>
      <c r="G57" s="55"/>
      <c r="H57" s="55"/>
      <c r="I57" s="55"/>
    </row>
    <row r="58" spans="5:9" s="11" customFormat="1" ht="12.75">
      <c r="E58" s="12"/>
      <c r="G58" s="12"/>
      <c r="I58" s="12"/>
    </row>
    <row r="59" spans="1:9" s="11" customFormat="1" ht="12.75">
      <c r="A59" s="11" t="s">
        <v>156</v>
      </c>
      <c r="B59"/>
      <c r="C59"/>
      <c r="D59"/>
      <c r="E59"/>
      <c r="F59"/>
      <c r="G59"/>
      <c r="H59"/>
      <c r="I59"/>
    </row>
    <row r="60" spans="1:9" s="11" customFormat="1" ht="12.75">
      <c r="A60"/>
      <c r="B60"/>
      <c r="C60"/>
      <c r="D60"/>
      <c r="E60"/>
      <c r="F60"/>
      <c r="G60"/>
      <c r="H60"/>
      <c r="I60"/>
    </row>
    <row r="61" spans="1:9" s="11" customFormat="1" ht="12.75" customHeight="1">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5:7" ht="12.75">
      <c r="E70" s="105"/>
      <c r="F70" s="110"/>
      <c r="G70" s="105"/>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workbookViewId="0" topLeftCell="A1">
      <selection activeCell="A55" sqref="A55"/>
    </sheetView>
  </sheetViews>
  <sheetFormatPr defaultColWidth="9.140625" defaultRowHeight="12.75"/>
  <cols>
    <col min="1" max="1" width="50.14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COMINTEL CORPORATION BHD</v>
      </c>
      <c r="B1" s="7"/>
    </row>
    <row r="2" spans="1:2" ht="12.75">
      <c r="A2" s="8" t="str">
        <f>'IS'!A2</f>
        <v>(Company No. 630068-T)</v>
      </c>
      <c r="B2" s="8"/>
    </row>
    <row r="3" spans="1:2" ht="12.75">
      <c r="A3" s="8"/>
      <c r="B3" s="8"/>
    </row>
    <row r="5" spans="1:2" ht="12.75">
      <c r="A5" s="9" t="s">
        <v>173</v>
      </c>
      <c r="B5" s="9"/>
    </row>
    <row r="6" spans="1:2" ht="12.75">
      <c r="A6" s="9" t="s">
        <v>19</v>
      </c>
      <c r="B6" s="9"/>
    </row>
    <row r="7" ht="12.75">
      <c r="C7" s="6"/>
    </row>
    <row r="8" spans="3:5" ht="12.75">
      <c r="C8" s="6" t="s">
        <v>98</v>
      </c>
      <c r="E8" s="6" t="s">
        <v>98</v>
      </c>
    </row>
    <row r="9" spans="3:5" ht="12.75">
      <c r="C9" s="6" t="s">
        <v>20</v>
      </c>
      <c r="E9" s="6" t="s">
        <v>22</v>
      </c>
    </row>
    <row r="10" spans="3:5" ht="12.75">
      <c r="C10" s="6" t="s">
        <v>37</v>
      </c>
      <c r="E10" s="6" t="s">
        <v>23</v>
      </c>
    </row>
    <row r="11" spans="3:5" ht="12.75">
      <c r="C11" s="6" t="s">
        <v>21</v>
      </c>
      <c r="E11" s="6" t="s">
        <v>108</v>
      </c>
    </row>
    <row r="12" spans="3:5" ht="12.75">
      <c r="C12" s="17" t="str">
        <f>'IS'!C13</f>
        <v>31.01.2006</v>
      </c>
      <c r="E12" s="17" t="s">
        <v>121</v>
      </c>
    </row>
    <row r="13" spans="2:5" ht="12.75">
      <c r="B13" s="6" t="s">
        <v>90</v>
      </c>
      <c r="C13" s="6" t="s">
        <v>5</v>
      </c>
      <c r="E13" s="6" t="s">
        <v>5</v>
      </c>
    </row>
    <row r="14" ht="12.75">
      <c r="B14" s="6"/>
    </row>
    <row r="15" spans="1:9" s="11" customFormat="1" ht="12.75">
      <c r="A15" s="18" t="s">
        <v>0</v>
      </c>
      <c r="B15" s="58"/>
      <c r="C15" s="11">
        <v>90805</v>
      </c>
      <c r="E15" s="90">
        <v>98235</v>
      </c>
      <c r="G15" s="12"/>
      <c r="I15" s="12"/>
    </row>
    <row r="16" spans="1:9" s="11" customFormat="1" ht="12.75">
      <c r="A16" s="18" t="s">
        <v>122</v>
      </c>
      <c r="B16" s="58" t="s">
        <v>98</v>
      </c>
      <c r="C16" s="11">
        <v>0</v>
      </c>
      <c r="E16" s="90">
        <v>288</v>
      </c>
      <c r="G16" s="12"/>
      <c r="I16" s="12"/>
    </row>
    <row r="17" spans="1:9" s="11" customFormat="1" ht="12.75">
      <c r="A17" s="18" t="s">
        <v>160</v>
      </c>
      <c r="B17" s="63" t="s">
        <v>186</v>
      </c>
      <c r="C17" s="24">
        <f>4437+823</f>
        <v>5260</v>
      </c>
      <c r="E17" s="11">
        <v>0</v>
      </c>
      <c r="G17" s="12"/>
      <c r="I17" s="12"/>
    </row>
    <row r="18" spans="1:9" s="11" customFormat="1" ht="12.75" hidden="1">
      <c r="A18" s="18" t="s">
        <v>79</v>
      </c>
      <c r="B18" s="58"/>
      <c r="C18" s="11">
        <v>0</v>
      </c>
      <c r="E18" s="11">
        <v>0</v>
      </c>
      <c r="G18" s="12"/>
      <c r="I18" s="12"/>
    </row>
    <row r="19" spans="1:9" s="11" customFormat="1" ht="12.75">
      <c r="A19" s="18"/>
      <c r="B19" s="58"/>
      <c r="E19" s="12"/>
      <c r="G19" s="12"/>
      <c r="I19" s="12"/>
    </row>
    <row r="20" spans="1:9" s="11" customFormat="1" ht="12.75">
      <c r="A20" s="18" t="s">
        <v>1</v>
      </c>
      <c r="B20" s="58"/>
      <c r="E20" s="12"/>
      <c r="G20" s="12"/>
      <c r="I20" s="12"/>
    </row>
    <row r="21" spans="1:9" s="11" customFormat="1" ht="12.75">
      <c r="A21" s="16" t="s">
        <v>2</v>
      </c>
      <c r="B21" s="4"/>
      <c r="C21" s="19">
        <f>54676-3762+995-720</f>
        <v>51189</v>
      </c>
      <c r="D21" s="16"/>
      <c r="E21" s="91">
        <v>56815</v>
      </c>
      <c r="F21" s="16"/>
      <c r="G21" s="4"/>
      <c r="H21" s="16"/>
      <c r="I21" s="12"/>
    </row>
    <row r="22" spans="1:9" s="11" customFormat="1" ht="12.75">
      <c r="A22" s="16" t="s">
        <v>71</v>
      </c>
      <c r="B22" s="4"/>
      <c r="C22" s="20">
        <f>44252-2708</f>
        <v>41544</v>
      </c>
      <c r="D22" s="16"/>
      <c r="E22" s="92">
        <v>56126</v>
      </c>
      <c r="F22" s="16"/>
      <c r="G22" s="4"/>
      <c r="H22" s="16"/>
      <c r="I22" s="12"/>
    </row>
    <row r="23" spans="1:9" s="11" customFormat="1" ht="12.75">
      <c r="A23" s="16" t="s">
        <v>69</v>
      </c>
      <c r="B23" s="4"/>
      <c r="C23" s="20">
        <v>10093</v>
      </c>
      <c r="D23" s="16"/>
      <c r="E23" s="92">
        <f>6287+459+2025</f>
        <v>8771</v>
      </c>
      <c r="F23" s="16"/>
      <c r="G23" s="4"/>
      <c r="H23" s="16"/>
      <c r="I23" s="12"/>
    </row>
    <row r="24" spans="1:9" s="11" customFormat="1" ht="12.75">
      <c r="A24" s="16" t="s">
        <v>162</v>
      </c>
      <c r="B24" s="4"/>
      <c r="C24" s="20">
        <f>10647-823</f>
        <v>9824</v>
      </c>
      <c r="D24" s="16"/>
      <c r="E24" s="20">
        <v>0</v>
      </c>
      <c r="F24" s="16"/>
      <c r="G24" s="4"/>
      <c r="H24" s="16"/>
      <c r="I24" s="12"/>
    </row>
    <row r="25" spans="1:9" s="11" customFormat="1" ht="12.75">
      <c r="A25" s="16" t="s">
        <v>72</v>
      </c>
      <c r="B25" s="4"/>
      <c r="C25" s="20">
        <v>1184</v>
      </c>
      <c r="D25" s="16"/>
      <c r="E25" s="92">
        <v>1184</v>
      </c>
      <c r="F25" s="16"/>
      <c r="G25" s="4"/>
      <c r="H25" s="16"/>
      <c r="I25" s="12"/>
    </row>
    <row r="26" spans="1:9" s="11" customFormat="1" ht="12.75">
      <c r="A26" s="16" t="s">
        <v>119</v>
      </c>
      <c r="B26" s="4"/>
      <c r="C26" s="20">
        <v>3799</v>
      </c>
      <c r="D26" s="16"/>
      <c r="E26" s="92">
        <v>2100</v>
      </c>
      <c r="F26" s="16"/>
      <c r="G26" s="4"/>
      <c r="H26" s="16"/>
      <c r="I26" s="12"/>
    </row>
    <row r="27" spans="1:9" s="11" customFormat="1" ht="12.75">
      <c r="A27" s="16" t="s">
        <v>70</v>
      </c>
      <c r="B27" s="4"/>
      <c r="C27" s="20">
        <v>12455</v>
      </c>
      <c r="D27" s="16"/>
      <c r="E27" s="92">
        <v>12170</v>
      </c>
      <c r="F27" s="16"/>
      <c r="G27" s="4"/>
      <c r="H27" s="16"/>
      <c r="I27" s="12"/>
    </row>
    <row r="28" spans="1:9" s="11" customFormat="1" ht="12.75">
      <c r="A28" s="16" t="s">
        <v>84</v>
      </c>
      <c r="B28" s="60"/>
      <c r="C28" s="20">
        <v>9988</v>
      </c>
      <c r="D28" s="16"/>
      <c r="E28" s="92">
        <v>7661</v>
      </c>
      <c r="F28" s="16"/>
      <c r="G28" s="4"/>
      <c r="H28" s="16"/>
      <c r="I28" s="12"/>
    </row>
    <row r="29" spans="1:9" s="11" customFormat="1" ht="12.75">
      <c r="A29" s="16"/>
      <c r="B29" s="60"/>
      <c r="C29" s="21">
        <f>SUM(C21:C28)</f>
        <v>140076</v>
      </c>
      <c r="D29" s="16"/>
      <c r="E29" s="95">
        <f>SUM(E21:E28)</f>
        <v>144827</v>
      </c>
      <c r="F29" s="16"/>
      <c r="G29" s="4"/>
      <c r="H29" s="16"/>
      <c r="I29" s="12"/>
    </row>
    <row r="30" spans="1:9" s="11" customFormat="1" ht="12.75">
      <c r="A30" s="22" t="s">
        <v>3</v>
      </c>
      <c r="B30" s="61"/>
      <c r="C30" s="20"/>
      <c r="D30" s="16"/>
      <c r="E30" s="93"/>
      <c r="F30" s="16"/>
      <c r="G30" s="4"/>
      <c r="H30" s="16"/>
      <c r="I30" s="12"/>
    </row>
    <row r="31" spans="1:9" s="11" customFormat="1" ht="12.75">
      <c r="A31" s="16" t="s">
        <v>73</v>
      </c>
      <c r="B31" s="60"/>
      <c r="C31" s="20">
        <v>33875</v>
      </c>
      <c r="D31" s="16"/>
      <c r="E31" s="92">
        <v>26105</v>
      </c>
      <c r="F31" s="16"/>
      <c r="G31" s="4"/>
      <c r="H31" s="16"/>
      <c r="I31" s="12"/>
    </row>
    <row r="32" spans="1:9" s="11" customFormat="1" ht="12.75">
      <c r="A32" s="16" t="s">
        <v>74</v>
      </c>
      <c r="B32" s="60"/>
      <c r="C32" s="20">
        <v>21052</v>
      </c>
      <c r="D32" s="16"/>
      <c r="E32" s="92">
        <f>7296+16192</f>
        <v>23488</v>
      </c>
      <c r="F32" s="16"/>
      <c r="G32" s="4"/>
      <c r="H32" s="16"/>
      <c r="I32" s="12"/>
    </row>
    <row r="33" spans="1:9" s="11" customFormat="1" ht="12.75">
      <c r="A33" s="16" t="s">
        <v>75</v>
      </c>
      <c r="B33" s="60"/>
      <c r="C33" s="20">
        <v>3773</v>
      </c>
      <c r="D33" s="16"/>
      <c r="E33" s="93">
        <v>3076</v>
      </c>
      <c r="F33" s="16"/>
      <c r="G33" s="4"/>
      <c r="H33" s="16"/>
      <c r="I33" s="12"/>
    </row>
    <row r="34" spans="1:9" s="11" customFormat="1" ht="12.75">
      <c r="A34" s="16" t="s">
        <v>16</v>
      </c>
      <c r="B34" s="63">
        <v>21</v>
      </c>
      <c r="C34" s="20">
        <f>44911+3363</f>
        <v>48274</v>
      </c>
      <c r="D34" s="16"/>
      <c r="E34" s="93">
        <f>62671-E35</f>
        <v>60327</v>
      </c>
      <c r="F34" s="16"/>
      <c r="G34" s="4"/>
      <c r="H34" s="16"/>
      <c r="I34" s="12"/>
    </row>
    <row r="35" spans="1:9" s="11" customFormat="1" ht="12.75">
      <c r="A35" s="16" t="s">
        <v>111</v>
      </c>
      <c r="B35" s="63">
        <f>+B34</f>
        <v>21</v>
      </c>
      <c r="C35" s="20">
        <v>1866</v>
      </c>
      <c r="D35" s="16"/>
      <c r="E35" s="92">
        <v>2344</v>
      </c>
      <c r="F35" s="16"/>
      <c r="G35" s="4"/>
      <c r="H35" s="16"/>
      <c r="I35" s="12"/>
    </row>
    <row r="36" spans="1:9" s="11" customFormat="1" ht="12.75">
      <c r="A36" s="16" t="s">
        <v>123</v>
      </c>
      <c r="B36" s="63">
        <f>+B35</f>
        <v>21</v>
      </c>
      <c r="C36" s="20">
        <v>146</v>
      </c>
      <c r="D36" s="16"/>
      <c r="E36" s="92">
        <v>769</v>
      </c>
      <c r="F36" s="16"/>
      <c r="G36" s="4"/>
      <c r="H36" s="16"/>
      <c r="I36" s="12"/>
    </row>
    <row r="37" spans="1:9" s="11" customFormat="1" ht="12.75">
      <c r="A37" s="16" t="s">
        <v>76</v>
      </c>
      <c r="B37" s="60"/>
      <c r="C37" s="20">
        <v>709</v>
      </c>
      <c r="D37" s="16"/>
      <c r="E37" s="92">
        <v>583</v>
      </c>
      <c r="F37" s="16"/>
      <c r="G37" s="4"/>
      <c r="H37" s="16"/>
      <c r="I37" s="12"/>
    </row>
    <row r="38" spans="1:9" s="11" customFormat="1" ht="12.75">
      <c r="A38" s="16"/>
      <c r="B38" s="60"/>
      <c r="C38" s="21">
        <f>SUM(C31:C37)</f>
        <v>109695</v>
      </c>
      <c r="D38" s="16"/>
      <c r="E38" s="95">
        <f>SUM(E31:E37)</f>
        <v>116692</v>
      </c>
      <c r="F38" s="16"/>
      <c r="G38" s="4"/>
      <c r="H38" s="16"/>
      <c r="I38" s="12"/>
    </row>
    <row r="39" spans="2:9" s="11" customFormat="1" ht="12.75">
      <c r="B39" s="54"/>
      <c r="E39" s="12"/>
      <c r="G39" s="12"/>
      <c r="I39" s="12"/>
    </row>
    <row r="40" spans="1:9" s="11" customFormat="1" ht="12.75">
      <c r="A40" s="18" t="s">
        <v>113</v>
      </c>
      <c r="B40" s="62"/>
      <c r="C40" s="11">
        <f>+C29-C38</f>
        <v>30381</v>
      </c>
      <c r="E40" s="11">
        <f>+E29-E38</f>
        <v>28135</v>
      </c>
      <c r="G40" s="12"/>
      <c r="I40" s="12"/>
    </row>
    <row r="41" spans="2:9" s="11" customFormat="1" ht="12.75">
      <c r="B41" s="12"/>
      <c r="E41" s="12"/>
      <c r="G41" s="12"/>
      <c r="I41" s="12"/>
    </row>
    <row r="42" spans="2:9" s="11" customFormat="1" ht="13.5" thickBot="1">
      <c r="B42" s="12"/>
      <c r="C42" s="23">
        <f>C40+SUM(C15:C18)</f>
        <v>126446</v>
      </c>
      <c r="E42" s="23">
        <f>E40+SUM(E15:E18)</f>
        <v>126658</v>
      </c>
      <c r="G42" s="12"/>
      <c r="I42" s="12"/>
    </row>
    <row r="43" spans="2:9" s="11" customFormat="1" ht="13.5" thickTop="1">
      <c r="B43" s="12"/>
      <c r="E43" s="12"/>
      <c r="G43" s="12"/>
      <c r="I43" s="12"/>
    </row>
    <row r="44" spans="1:5" ht="12.75">
      <c r="A44" s="9" t="s">
        <v>6</v>
      </c>
      <c r="B44" s="59"/>
      <c r="C44" s="11">
        <v>70000</v>
      </c>
      <c r="E44" s="90">
        <v>70000</v>
      </c>
    </row>
    <row r="45" spans="1:5" ht="12.75">
      <c r="A45" s="9" t="s">
        <v>77</v>
      </c>
      <c r="B45" s="59"/>
      <c r="C45" s="16">
        <v>25745</v>
      </c>
      <c r="D45" s="38"/>
      <c r="E45" s="94">
        <v>25745</v>
      </c>
    </row>
    <row r="46" spans="1:5" ht="12.75">
      <c r="A46" s="9" t="s">
        <v>112</v>
      </c>
      <c r="B46" s="59"/>
      <c r="C46" s="16">
        <v>194</v>
      </c>
      <c r="D46" s="38"/>
      <c r="E46" s="94">
        <v>-165</v>
      </c>
    </row>
    <row r="47" spans="1:5" ht="12.75">
      <c r="A47" s="9" t="s">
        <v>101</v>
      </c>
      <c r="B47" s="59"/>
      <c r="C47" s="16">
        <f>+Equity!G20</f>
        <v>10666</v>
      </c>
      <c r="E47" s="94">
        <v>12415</v>
      </c>
    </row>
    <row r="48" spans="1:5" ht="12.75">
      <c r="A48" s="9" t="s">
        <v>17</v>
      </c>
      <c r="B48" s="6"/>
      <c r="C48" s="25">
        <f>SUM(C44:C47)</f>
        <v>106605</v>
      </c>
      <c r="E48" s="25">
        <f>SUM(E44:E47)</f>
        <v>107995</v>
      </c>
    </row>
    <row r="49" spans="1:5" ht="12.75">
      <c r="A49" s="9" t="s">
        <v>18</v>
      </c>
      <c r="B49" s="63">
        <f>+B36</f>
        <v>21</v>
      </c>
      <c r="C49" s="16">
        <v>13651</v>
      </c>
      <c r="E49" s="16">
        <v>15050</v>
      </c>
    </row>
    <row r="50" spans="1:5" ht="12.75">
      <c r="A50" s="9" t="s">
        <v>123</v>
      </c>
      <c r="B50" s="63">
        <f>+B49</f>
        <v>21</v>
      </c>
      <c r="C50" s="16">
        <v>486</v>
      </c>
      <c r="E50" s="16">
        <v>79</v>
      </c>
    </row>
    <row r="51" spans="1:5" ht="12.75">
      <c r="A51" s="9" t="s">
        <v>78</v>
      </c>
      <c r="B51" s="6"/>
      <c r="C51" s="16">
        <f>7476-3677</f>
        <v>3799</v>
      </c>
      <c r="E51" s="16">
        <f>3871-81</f>
        <v>3790</v>
      </c>
    </row>
    <row r="52" spans="1:5" ht="12.75">
      <c r="A52" s="9" t="s">
        <v>13</v>
      </c>
      <c r="B52" s="6"/>
      <c r="C52" s="16">
        <v>1905</v>
      </c>
      <c r="E52" s="16">
        <v>-256</v>
      </c>
    </row>
    <row r="53" spans="1:5" ht="13.5" thickBot="1">
      <c r="A53" s="9"/>
      <c r="B53" s="59"/>
      <c r="C53" s="23">
        <f>SUM(C48:C52)</f>
        <v>126446</v>
      </c>
      <c r="E53" s="23">
        <f>SUM(E48:E52)</f>
        <v>126658</v>
      </c>
    </row>
    <row r="54" spans="1:9" ht="13.5" thickTop="1">
      <c r="A54" s="26"/>
      <c r="B54" s="6"/>
      <c r="C54" s="27"/>
      <c r="E54" s="27"/>
      <c r="G54" s="28"/>
      <c r="I54" s="29"/>
    </row>
    <row r="55" spans="1:9" ht="12.75">
      <c r="A55" s="53" t="s">
        <v>66</v>
      </c>
      <c r="B55" s="53"/>
      <c r="C55" s="31">
        <f>+(C48-C16)/140000</f>
        <v>0.7614642857142857</v>
      </c>
      <c r="E55" s="31">
        <f>+(E48-E16)/140000</f>
        <v>0.7693357142857142</v>
      </c>
      <c r="G55" s="28"/>
      <c r="I55" s="29"/>
    </row>
    <row r="56" spans="1:9" ht="12.75">
      <c r="A56" s="26"/>
      <c r="B56" s="26"/>
      <c r="C56" s="27"/>
      <c r="G56" s="28"/>
      <c r="I56" s="29"/>
    </row>
    <row r="57" spans="1:10" ht="12.75">
      <c r="A57" s="11" t="s">
        <v>157</v>
      </c>
      <c r="B57" s="11"/>
      <c r="C57" s="30"/>
      <c r="G57" s="31"/>
      <c r="I57" s="32"/>
      <c r="J57" s="33"/>
    </row>
    <row r="58" spans="1:10" ht="12.75">
      <c r="A58" s="11"/>
      <c r="B58" s="11"/>
      <c r="C58" s="30"/>
      <c r="G58" s="31"/>
      <c r="I58" s="32"/>
      <c r="J58" s="33"/>
    </row>
    <row r="59" spans="1:10" ht="12.75">
      <c r="A59" s="11"/>
      <c r="B59" s="11"/>
      <c r="C59" s="30"/>
      <c r="G59" s="31"/>
      <c r="I59" s="32"/>
      <c r="J59" s="33"/>
    </row>
    <row r="60" spans="1:10" ht="12.75">
      <c r="A60" s="11"/>
      <c r="B60" s="11"/>
      <c r="C60" s="30"/>
      <c r="G60" s="31"/>
      <c r="I60" s="32"/>
      <c r="J60" s="33"/>
    </row>
    <row r="61" spans="1:10" ht="12.75">
      <c r="A61" s="11"/>
      <c r="B61" s="11"/>
      <c r="C61" s="30"/>
      <c r="G61" s="31"/>
      <c r="I61" s="32"/>
      <c r="J61" s="33"/>
    </row>
    <row r="62" spans="1:10" ht="12.75">
      <c r="A62" s="11"/>
      <c r="B62" s="11"/>
      <c r="C62" s="30"/>
      <c r="G62" s="31"/>
      <c r="I62" s="32"/>
      <c r="J62" s="33"/>
    </row>
    <row r="63" spans="1:2" ht="12.75">
      <c r="A63" s="11" t="s">
        <v>38</v>
      </c>
      <c r="B63" s="11"/>
    </row>
    <row r="64" spans="1:2" ht="12.75">
      <c r="A64" s="11"/>
      <c r="B64" s="11"/>
    </row>
    <row r="65" spans="1:2" ht="12.75">
      <c r="A65" s="11"/>
      <c r="B65" s="11"/>
    </row>
    <row r="66" spans="1:2" ht="12.75">
      <c r="A66" s="11"/>
      <c r="B66"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G16" sqref="G16"/>
    </sheetView>
  </sheetViews>
  <sheetFormatPr defaultColWidth="9.140625" defaultRowHeight="12.75"/>
  <cols>
    <col min="1" max="1" width="30.00390625" style="5" customWidth="1"/>
    <col min="2" max="2" width="7.421875" style="11" customWidth="1"/>
    <col min="3" max="3" width="7.00390625" style="11" customWidth="1"/>
    <col min="4" max="5" width="11.7109375" style="11" customWidth="1"/>
    <col min="6" max="7" width="12.28125" style="11" customWidth="1"/>
    <col min="8" max="8" width="11.7109375" style="11" customWidth="1"/>
    <col min="9" max="16384" width="9.140625" style="5" customWidth="1"/>
  </cols>
  <sheetData>
    <row r="1" ht="12.75">
      <c r="A1" s="7" t="str">
        <f>'IS'!A1</f>
        <v>COMINTEL CORPORATION BHD</v>
      </c>
    </row>
    <row r="2" ht="12.75">
      <c r="A2" s="34" t="str">
        <f>'IS'!A2</f>
        <v>(Company No. 630068-T)</v>
      </c>
    </row>
    <row r="3" ht="12.75">
      <c r="A3" s="34"/>
    </row>
    <row r="5" ht="12.75">
      <c r="A5" s="9" t="s">
        <v>39</v>
      </c>
    </row>
    <row r="6" ht="12.75">
      <c r="A6" s="9" t="str">
        <f>'IS'!A6</f>
        <v>FOR THE FOURTH QUARTER ENDED 31 JANUARY 2006</v>
      </c>
    </row>
    <row r="7" ht="12.75">
      <c r="A7" s="9" t="str">
        <f>'IS'!A7</f>
        <v>(The figures have not been audited)</v>
      </c>
    </row>
    <row r="8" ht="12.75">
      <c r="A8" s="9"/>
    </row>
    <row r="9" spans="5:7" ht="25.5" customHeight="1">
      <c r="E9" s="117" t="s">
        <v>104</v>
      </c>
      <c r="F9" s="117"/>
      <c r="G9" s="89" t="s">
        <v>103</v>
      </c>
    </row>
    <row r="10" spans="4:9" ht="12.75">
      <c r="D10" s="12" t="s">
        <v>40</v>
      </c>
      <c r="E10" s="12" t="s">
        <v>40</v>
      </c>
      <c r="F10" s="12"/>
      <c r="G10" s="12" t="s">
        <v>102</v>
      </c>
      <c r="I10" s="6"/>
    </row>
    <row r="11" spans="4:9" ht="12.75">
      <c r="D11" s="12" t="s">
        <v>33</v>
      </c>
      <c r="E11" s="12" t="s">
        <v>80</v>
      </c>
      <c r="F11" s="12" t="s">
        <v>112</v>
      </c>
      <c r="G11" s="12" t="s">
        <v>174</v>
      </c>
      <c r="H11" s="12" t="s">
        <v>12</v>
      </c>
      <c r="I11" s="6"/>
    </row>
    <row r="12" spans="4:9" ht="12.75">
      <c r="D12" s="12" t="s">
        <v>5</v>
      </c>
      <c r="E12" s="12" t="s">
        <v>5</v>
      </c>
      <c r="F12" s="12" t="s">
        <v>5</v>
      </c>
      <c r="G12" s="12" t="s">
        <v>5</v>
      </c>
      <c r="H12" s="12" t="s">
        <v>5</v>
      </c>
      <c r="I12" s="6"/>
    </row>
    <row r="13" spans="4:9" ht="12.75">
      <c r="D13" s="12"/>
      <c r="E13" s="12"/>
      <c r="F13" s="12"/>
      <c r="G13" s="12"/>
      <c r="H13" s="12"/>
      <c r="I13" s="6"/>
    </row>
    <row r="14" spans="1:8" ht="12.75">
      <c r="A14" s="5" t="s">
        <v>120</v>
      </c>
      <c r="D14" s="11">
        <v>70000</v>
      </c>
      <c r="E14" s="11">
        <v>25745</v>
      </c>
      <c r="F14" s="11">
        <v>-165</v>
      </c>
      <c r="G14" s="11">
        <v>12415</v>
      </c>
      <c r="H14" s="11">
        <f>SUM(D14:G14)</f>
        <v>107995</v>
      </c>
    </row>
    <row r="16" spans="1:8" ht="12.75">
      <c r="A16" s="64" t="s">
        <v>109</v>
      </c>
      <c r="D16" s="16">
        <v>0</v>
      </c>
      <c r="E16" s="16">
        <v>0</v>
      </c>
      <c r="F16" s="11">
        <v>359</v>
      </c>
      <c r="G16" s="11">
        <f>+'IS'!G40</f>
        <v>771</v>
      </c>
      <c r="H16" s="16">
        <f>SUM(D16:G16)</f>
        <v>1130</v>
      </c>
    </row>
    <row r="18" spans="1:8" ht="12.75">
      <c r="A18" s="5" t="s">
        <v>164</v>
      </c>
      <c r="D18" s="11">
        <v>0</v>
      </c>
      <c r="E18" s="11">
        <v>0</v>
      </c>
      <c r="F18" s="11">
        <v>0</v>
      </c>
      <c r="G18" s="11">
        <v>-2520</v>
      </c>
      <c r="H18" s="11">
        <f>SUM(D18:G18)</f>
        <v>-2520</v>
      </c>
    </row>
    <row r="20" spans="1:8" ht="13.5" thickBot="1">
      <c r="A20" s="5" t="s">
        <v>170</v>
      </c>
      <c r="D20" s="23">
        <f>SUM(D14:D19)</f>
        <v>70000</v>
      </c>
      <c r="E20" s="23">
        <f>SUM(E14:E19)</f>
        <v>25745</v>
      </c>
      <c r="F20" s="23">
        <f>SUM(F14:F19)</f>
        <v>194</v>
      </c>
      <c r="G20" s="23">
        <f>SUM(G14:G19)</f>
        <v>10666</v>
      </c>
      <c r="H20" s="23">
        <f>SUM(H14:H19)</f>
        <v>106605</v>
      </c>
    </row>
    <row r="21" spans="4:8" ht="13.5" thickTop="1">
      <c r="D21" s="16"/>
      <c r="E21" s="16"/>
      <c r="F21" s="16"/>
      <c r="G21" s="16"/>
      <c r="H21" s="16"/>
    </row>
    <row r="23" ht="12.75">
      <c r="A23" s="11" t="s">
        <v>161</v>
      </c>
    </row>
    <row r="24" spans="1:8" ht="12.75">
      <c r="A24" s="52"/>
      <c r="B24" s="52"/>
      <c r="C24" s="52"/>
      <c r="D24" s="52"/>
      <c r="E24" s="52"/>
      <c r="F24" s="52"/>
      <c r="G24" s="52"/>
      <c r="H24" s="52"/>
    </row>
    <row r="25" spans="1:8" ht="12.75">
      <c r="A25" s="52"/>
      <c r="B25" s="52"/>
      <c r="C25" s="52"/>
      <c r="D25" s="52"/>
      <c r="E25" s="52"/>
      <c r="F25" s="52"/>
      <c r="G25" s="52"/>
      <c r="H25" s="52"/>
    </row>
    <row r="26" spans="1:8" ht="12.75">
      <c r="A26" s="52"/>
      <c r="B26" s="52"/>
      <c r="C26" s="52"/>
      <c r="D26" s="52"/>
      <c r="E26" s="52"/>
      <c r="F26" s="52"/>
      <c r="G26" s="52"/>
      <c r="H26" s="52"/>
    </row>
    <row r="27" spans="1:8" ht="12.75">
      <c r="A27" s="52"/>
      <c r="B27" s="52"/>
      <c r="C27" s="52"/>
      <c r="D27" s="52"/>
      <c r="E27" s="52"/>
      <c r="F27" s="52"/>
      <c r="G27" s="52"/>
      <c r="H27" s="52"/>
    </row>
    <row r="28" ht="12.75">
      <c r="A28" s="11"/>
    </row>
    <row r="29" ht="12.75">
      <c r="A29" s="11"/>
    </row>
    <row r="30" ht="12.75">
      <c r="I30" s="35"/>
    </row>
  </sheetData>
  <mergeCells count="1">
    <mergeCell ref="E9:F9"/>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E16" sqref="E16"/>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16384" width="9.140625" style="5" customWidth="1"/>
  </cols>
  <sheetData>
    <row r="1" ht="12.75">
      <c r="A1" s="7" t="str">
        <f>'IS'!A1</f>
        <v>COMINTEL CORPORATION BHD</v>
      </c>
    </row>
    <row r="2" ht="12.75">
      <c r="A2" s="34" t="str">
        <f>'IS'!A2</f>
        <v>(Company No. 630068-T)</v>
      </c>
    </row>
    <row r="3" ht="12.75">
      <c r="A3" s="34"/>
    </row>
    <row r="5" ht="12.75">
      <c r="A5" s="9" t="s">
        <v>41</v>
      </c>
    </row>
    <row r="6" ht="12.75">
      <c r="A6" s="9" t="str">
        <f>'IS'!A6</f>
        <v>FOR THE FOURTH QUARTER ENDED 31 JANUARY 2006</v>
      </c>
    </row>
    <row r="7" spans="1:3" ht="12.75">
      <c r="A7" s="9" t="str">
        <f>'IS'!A7</f>
        <v>(The figures have not been audited)</v>
      </c>
      <c r="C7" s="36"/>
    </row>
    <row r="8" spans="1:5" ht="12.75">
      <c r="A8" s="9"/>
      <c r="C8" s="6"/>
      <c r="E8" s="6"/>
    </row>
    <row r="9" spans="1:5" ht="12.75">
      <c r="A9" s="9"/>
      <c r="D9" s="6"/>
      <c r="E9" s="6" t="s">
        <v>42</v>
      </c>
    </row>
    <row r="10" spans="1:5" ht="12.75">
      <c r="A10" s="9"/>
      <c r="E10" s="6" t="s">
        <v>91</v>
      </c>
    </row>
    <row r="11" spans="1:5" ht="12.75">
      <c r="A11" s="9"/>
      <c r="B11" s="9"/>
      <c r="D11" s="47"/>
      <c r="E11" s="47" t="str">
        <f>'IS'!C13</f>
        <v>31.01.2006</v>
      </c>
    </row>
    <row r="12" spans="1:5" ht="12.75">
      <c r="A12" s="9"/>
      <c r="D12" s="37"/>
      <c r="E12" s="37" t="s">
        <v>5</v>
      </c>
    </row>
    <row r="13" spans="1:5" ht="12.75">
      <c r="A13" s="9"/>
      <c r="E13" s="36"/>
    </row>
    <row r="14" spans="1:5" ht="12.75">
      <c r="A14" s="9" t="s">
        <v>166</v>
      </c>
      <c r="D14" s="11"/>
      <c r="E14" s="2">
        <v>28893</v>
      </c>
    </row>
    <row r="15" spans="1:5" ht="12.75">
      <c r="A15" s="9"/>
      <c r="D15" s="11"/>
      <c r="E15" s="2"/>
    </row>
    <row r="16" spans="1:5" ht="12.75">
      <c r="A16" s="9" t="s">
        <v>167</v>
      </c>
      <c r="D16" s="11"/>
      <c r="E16" s="2">
        <v>-3691</v>
      </c>
    </row>
    <row r="17" spans="4:5" ht="12.75">
      <c r="D17" s="11"/>
      <c r="E17" s="3"/>
    </row>
    <row r="18" spans="1:5" ht="12.75">
      <c r="A18" s="9" t="s">
        <v>137</v>
      </c>
      <c r="D18" s="11"/>
      <c r="E18" s="3">
        <v>-20099</v>
      </c>
    </row>
    <row r="19" spans="4:5" ht="12.75">
      <c r="D19" s="11"/>
      <c r="E19" s="50"/>
    </row>
    <row r="20" spans="1:5" ht="12.75">
      <c r="A20" s="9" t="s">
        <v>82</v>
      </c>
      <c r="D20" s="11"/>
      <c r="E20" s="3">
        <f>E14+E16+E18</f>
        <v>5103</v>
      </c>
    </row>
    <row r="21" spans="4:5" ht="12.75">
      <c r="D21" s="11"/>
      <c r="E21" s="3"/>
    </row>
    <row r="22" spans="1:5" ht="12.75">
      <c r="A22" s="9" t="s">
        <v>83</v>
      </c>
      <c r="D22" s="11"/>
      <c r="E22" s="3">
        <v>15474</v>
      </c>
    </row>
    <row r="23" spans="4:5" ht="12.75">
      <c r="D23" s="11"/>
      <c r="E23" s="3"/>
    </row>
    <row r="24" spans="1:5" ht="13.5" thickBot="1">
      <c r="A24" s="9" t="s">
        <v>81</v>
      </c>
      <c r="D24" s="11"/>
      <c r="E24" s="51">
        <f>SUM(E20:E23)</f>
        <v>20577</v>
      </c>
    </row>
    <row r="25" ht="13.5" thickTop="1">
      <c r="E25" s="49"/>
    </row>
    <row r="26" spans="1:5" ht="12.75">
      <c r="A26" s="9" t="s">
        <v>85</v>
      </c>
      <c r="E26" s="49"/>
    </row>
    <row r="27" spans="1:5" ht="12.75">
      <c r="A27" s="9"/>
      <c r="E27" s="49"/>
    </row>
    <row r="28" spans="1:5" ht="12.75">
      <c r="A28" s="9" t="s">
        <v>86</v>
      </c>
      <c r="E28" s="56">
        <f>+'BS'!C27</f>
        <v>12455</v>
      </c>
    </row>
    <row r="29" spans="1:5" ht="12.75">
      <c r="A29" s="9" t="s">
        <v>84</v>
      </c>
      <c r="E29" s="56">
        <f>+'BS'!C28</f>
        <v>9988</v>
      </c>
    </row>
    <row r="30" spans="1:5" ht="12.75">
      <c r="A30" s="9" t="s">
        <v>87</v>
      </c>
      <c r="E30" s="103">
        <f>-'BS'!C35</f>
        <v>-1866</v>
      </c>
    </row>
    <row r="31" ht="12.75">
      <c r="E31" s="56"/>
    </row>
    <row r="32" spans="1:5" ht="13.5" thickBot="1">
      <c r="A32" s="9" t="s">
        <v>81</v>
      </c>
      <c r="E32" s="57">
        <f>SUM(E28:E31)</f>
        <v>20577</v>
      </c>
    </row>
    <row r="33" spans="3:5" ht="13.5" thickTop="1">
      <c r="C33" s="49"/>
      <c r="E33" s="16"/>
    </row>
    <row r="34" ht="12.75">
      <c r="A34" s="11" t="s">
        <v>157</v>
      </c>
    </row>
    <row r="35" ht="12.75">
      <c r="A35" s="11"/>
    </row>
    <row r="36" ht="12.75">
      <c r="A36" s="11"/>
    </row>
    <row r="37" ht="12.75">
      <c r="A37" s="11"/>
    </row>
    <row r="38" spans="3:8" s="11" customFormat="1" ht="12.75">
      <c r="C38" s="2"/>
      <c r="D38" s="12"/>
      <c r="F38" s="12"/>
      <c r="H38" s="12"/>
    </row>
    <row r="39" spans="3:8" s="11" customFormat="1" ht="12.75">
      <c r="C39" s="2"/>
      <c r="D39" s="12"/>
      <c r="F39" s="12"/>
      <c r="H39" s="12"/>
    </row>
    <row r="40" spans="1:8" ht="12.75">
      <c r="A40" s="5" t="s">
        <v>98</v>
      </c>
      <c r="C40" s="36"/>
      <c r="D40" s="6"/>
      <c r="F40" s="6"/>
      <c r="H40" s="6"/>
    </row>
    <row r="41" spans="3:8" ht="12.75">
      <c r="C41" s="36"/>
      <c r="D41" s="6"/>
      <c r="F41" s="6"/>
      <c r="H41" s="6"/>
    </row>
    <row r="42" spans="3:8" ht="12.75">
      <c r="C42" s="36"/>
      <c r="D42" s="6"/>
      <c r="F42" s="6"/>
      <c r="H42" s="6"/>
    </row>
    <row r="43" spans="3:8" ht="12.75">
      <c r="C43" s="36"/>
      <c r="D43" s="6"/>
      <c r="F43" s="6"/>
      <c r="H43" s="6"/>
    </row>
    <row r="44" spans="3:8" ht="12.75">
      <c r="C44" s="36"/>
      <c r="D44" s="6"/>
      <c r="F44" s="6"/>
      <c r="H44" s="6"/>
    </row>
    <row r="45" spans="3:8" ht="12.75">
      <c r="C45" s="36"/>
      <c r="D45" s="6"/>
      <c r="F45" s="6"/>
      <c r="H45"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M262"/>
  <sheetViews>
    <sheetView workbookViewId="0" topLeftCell="A1">
      <selection activeCell="C17" sqref="C17"/>
    </sheetView>
  </sheetViews>
  <sheetFormatPr defaultColWidth="9.140625" defaultRowHeight="12.75"/>
  <cols>
    <col min="1" max="1" width="4.57421875" style="39" customWidth="1"/>
    <col min="2" max="2" width="11.57421875" style="5" customWidth="1"/>
    <col min="3" max="3" width="14.7109375" style="5" customWidth="1"/>
    <col min="4" max="4" width="9.28125" style="5" customWidth="1"/>
    <col min="5" max="5" width="12.8515625" style="5" customWidth="1"/>
    <col min="6" max="6" width="12.57421875" style="5" customWidth="1"/>
    <col min="7" max="7" width="10.00390625" style="5" customWidth="1"/>
    <col min="8" max="8" width="11.140625" style="5" customWidth="1"/>
    <col min="9" max="9" width="11.00390625" style="5" customWidth="1"/>
    <col min="10" max="10" width="9.28125" style="5" customWidth="1"/>
    <col min="11" max="16384" width="9.140625" style="5" customWidth="1"/>
  </cols>
  <sheetData>
    <row r="1" ht="12.75">
      <c r="A1" s="7" t="s">
        <v>67</v>
      </c>
    </row>
    <row r="2" ht="12.75">
      <c r="A2" s="34" t="s">
        <v>68</v>
      </c>
    </row>
    <row r="3" ht="12.75">
      <c r="A3" s="34"/>
    </row>
    <row r="4" ht="12.75">
      <c r="A4" s="40"/>
    </row>
    <row r="5" ht="12.75">
      <c r="A5" s="39" t="s">
        <v>88</v>
      </c>
    </row>
    <row r="8" spans="1:2" ht="12.75">
      <c r="A8" s="41" t="s">
        <v>14</v>
      </c>
      <c r="B8" s="9" t="s">
        <v>138</v>
      </c>
    </row>
    <row r="12" ht="12.75">
      <c r="K12" s="38"/>
    </row>
    <row r="23" spans="1:2" ht="12.75">
      <c r="A23" s="41" t="s">
        <v>11</v>
      </c>
      <c r="B23" s="9" t="s">
        <v>139</v>
      </c>
    </row>
    <row r="29" spans="1:2" ht="12.75">
      <c r="A29" s="41" t="s">
        <v>43</v>
      </c>
      <c r="B29" s="9" t="s">
        <v>140</v>
      </c>
    </row>
    <row r="30" spans="1:2" ht="12.75">
      <c r="A30" s="41"/>
      <c r="B30" s="9"/>
    </row>
    <row r="31" spans="1:9" ht="12.75">
      <c r="A31" s="41"/>
      <c r="B31" s="118"/>
      <c r="C31" s="118"/>
      <c r="D31" s="118"/>
      <c r="E31" s="118"/>
      <c r="F31" s="118"/>
      <c r="G31" s="118"/>
      <c r="H31" s="118"/>
      <c r="I31" s="118"/>
    </row>
    <row r="32" spans="1:9" ht="12.75">
      <c r="A32" s="41"/>
      <c r="B32" s="118"/>
      <c r="C32" s="118"/>
      <c r="D32" s="118"/>
      <c r="E32" s="118"/>
      <c r="F32" s="118"/>
      <c r="G32" s="118"/>
      <c r="H32" s="118"/>
      <c r="I32" s="118"/>
    </row>
    <row r="33" spans="1:9" ht="12.75">
      <c r="A33" s="41"/>
      <c r="B33" s="96"/>
      <c r="C33" s="96"/>
      <c r="D33" s="96"/>
      <c r="E33" s="96"/>
      <c r="F33" s="96"/>
      <c r="G33" s="96"/>
      <c r="H33" s="96"/>
      <c r="I33" s="96"/>
    </row>
    <row r="34" spans="1:9" ht="12.75">
      <c r="A34" s="41"/>
      <c r="B34" s="96"/>
      <c r="C34" s="96"/>
      <c r="D34" s="96"/>
      <c r="E34" s="96"/>
      <c r="F34" s="96"/>
      <c r="G34" s="96"/>
      <c r="H34" s="96"/>
      <c r="I34" s="96"/>
    </row>
    <row r="35" spans="1:2" ht="12.75">
      <c r="A35" s="41" t="s">
        <v>8</v>
      </c>
      <c r="B35" s="9" t="s">
        <v>89</v>
      </c>
    </row>
    <row r="37" spans="2:9" ht="12.75">
      <c r="B37" s="118" t="s">
        <v>127</v>
      </c>
      <c r="C37" s="118"/>
      <c r="D37" s="118"/>
      <c r="E37" s="118"/>
      <c r="F37" s="118"/>
      <c r="G37" s="118"/>
      <c r="H37" s="118"/>
      <c r="I37" s="118"/>
    </row>
    <row r="38" spans="2:9" ht="12.75">
      <c r="B38" s="118"/>
      <c r="C38" s="118"/>
      <c r="D38" s="118"/>
      <c r="E38" s="118"/>
      <c r="F38" s="118"/>
      <c r="G38" s="118"/>
      <c r="H38" s="118"/>
      <c r="I38" s="118"/>
    </row>
    <row r="39" spans="2:9" ht="12.75">
      <c r="B39" s="96"/>
      <c r="C39" s="96"/>
      <c r="D39" s="96"/>
      <c r="E39" s="96"/>
      <c r="F39" s="96"/>
      <c r="G39" s="96"/>
      <c r="H39" s="96"/>
      <c r="I39" s="96"/>
    </row>
    <row r="41" spans="1:2" ht="12.75">
      <c r="A41" s="41" t="s">
        <v>44</v>
      </c>
      <c r="B41" s="9" t="s">
        <v>45</v>
      </c>
    </row>
    <row r="42" spans="1:2" ht="12.75">
      <c r="A42" s="41"/>
      <c r="B42" s="9"/>
    </row>
    <row r="43" spans="1:2" ht="12.75">
      <c r="A43" s="41"/>
      <c r="B43" s="9"/>
    </row>
    <row r="45" ht="12.75">
      <c r="B45" s="5" t="s">
        <v>98</v>
      </c>
    </row>
    <row r="46" spans="1:2" ht="12.75">
      <c r="A46" s="41" t="s">
        <v>46</v>
      </c>
      <c r="B46" s="42" t="s">
        <v>47</v>
      </c>
    </row>
    <row r="48" ht="12.75">
      <c r="A48" s="39" t="s">
        <v>178</v>
      </c>
    </row>
    <row r="52" ht="12.75">
      <c r="A52" s="39" t="s">
        <v>179</v>
      </c>
    </row>
    <row r="54" ht="12.75">
      <c r="A54" s="39" t="s">
        <v>98</v>
      </c>
    </row>
    <row r="56" spans="1:7" ht="12.75">
      <c r="A56" s="41" t="s">
        <v>48</v>
      </c>
      <c r="B56" s="9" t="s">
        <v>126</v>
      </c>
      <c r="G56" s="30"/>
    </row>
    <row r="62" spans="1:2" ht="12.75">
      <c r="A62" s="41" t="s">
        <v>105</v>
      </c>
      <c r="B62" s="9" t="s">
        <v>125</v>
      </c>
    </row>
    <row r="63" spans="1:2" ht="12.75">
      <c r="A63" s="41"/>
      <c r="B63" s="9"/>
    </row>
    <row r="69" spans="1:2" ht="12.75">
      <c r="A69" s="41" t="s">
        <v>106</v>
      </c>
      <c r="B69" s="9" t="s">
        <v>141</v>
      </c>
    </row>
    <row r="76" spans="1:2" ht="12.75">
      <c r="A76" s="41" t="s">
        <v>107</v>
      </c>
      <c r="B76" s="9" t="s">
        <v>142</v>
      </c>
    </row>
    <row r="82" spans="1:2" ht="12.75">
      <c r="A82" s="41" t="s">
        <v>49</v>
      </c>
      <c r="B82" s="9" t="s">
        <v>10</v>
      </c>
    </row>
    <row r="88" spans="1:9" ht="12.75">
      <c r="A88" s="41" t="s">
        <v>50</v>
      </c>
      <c r="B88" s="119" t="s">
        <v>143</v>
      </c>
      <c r="C88" s="119"/>
      <c r="D88" s="119"/>
      <c r="E88" s="119"/>
      <c r="F88" s="87"/>
      <c r="G88" s="87"/>
      <c r="H88" s="87"/>
      <c r="I88" s="87"/>
    </row>
    <row r="89" spans="1:9" ht="12.75">
      <c r="A89" s="41"/>
      <c r="B89" s="98"/>
      <c r="C89" s="98"/>
      <c r="D89" s="98"/>
      <c r="E89" s="98"/>
      <c r="F89" s="87"/>
      <c r="G89" s="87"/>
      <c r="H89" s="87"/>
      <c r="I89" s="87"/>
    </row>
    <row r="90" spans="1:9" ht="12" customHeight="1">
      <c r="A90" s="41"/>
      <c r="B90" s="118" t="s">
        <v>152</v>
      </c>
      <c r="C90" s="118"/>
      <c r="D90" s="118"/>
      <c r="E90" s="118"/>
      <c r="F90" s="118"/>
      <c r="G90" s="118"/>
      <c r="H90" s="118"/>
      <c r="I90" s="118"/>
    </row>
    <row r="91" spans="1:9" ht="12" customHeight="1">
      <c r="A91" s="41"/>
      <c r="B91" s="98"/>
      <c r="C91" s="98"/>
      <c r="D91" s="98"/>
      <c r="E91" s="98"/>
      <c r="F91" s="98"/>
      <c r="G91" s="98"/>
      <c r="H91" s="98"/>
      <c r="I91" s="98"/>
    </row>
    <row r="92" spans="1:9" ht="49.5" customHeight="1">
      <c r="A92" s="41"/>
      <c r="B92" s="120" t="s">
        <v>130</v>
      </c>
      <c r="C92" s="120"/>
      <c r="D92" s="98"/>
      <c r="E92" s="101" t="s">
        <v>134</v>
      </c>
      <c r="F92" s="100" t="s">
        <v>116</v>
      </c>
      <c r="G92" s="101" t="s">
        <v>118</v>
      </c>
      <c r="H92" s="101" t="s">
        <v>117</v>
      </c>
      <c r="I92" s="101" t="s">
        <v>124</v>
      </c>
    </row>
    <row r="93" spans="1:9" ht="12.75">
      <c r="A93" s="41"/>
      <c r="B93" s="98"/>
      <c r="C93" s="98"/>
      <c r="D93" s="98"/>
      <c r="E93" s="97" t="s">
        <v>5</v>
      </c>
      <c r="F93" s="97" t="s">
        <v>5</v>
      </c>
      <c r="G93" s="97" t="s">
        <v>5</v>
      </c>
      <c r="H93" s="97" t="s">
        <v>5</v>
      </c>
      <c r="I93" s="97" t="s">
        <v>5</v>
      </c>
    </row>
    <row r="94" spans="1:9" ht="12.75">
      <c r="A94" s="41"/>
      <c r="B94" s="98"/>
      <c r="C94" s="98"/>
      <c r="D94" s="98"/>
      <c r="F94" s="99"/>
      <c r="G94" s="99"/>
      <c r="I94" s="87"/>
    </row>
    <row r="95" spans="1:9" ht="12.75">
      <c r="A95" s="41"/>
      <c r="B95" s="96" t="s">
        <v>114</v>
      </c>
      <c r="C95" s="98"/>
      <c r="D95" s="98"/>
      <c r="E95" s="11">
        <v>0</v>
      </c>
      <c r="F95" s="11">
        <v>0</v>
      </c>
      <c r="G95" s="104">
        <f>31263+15</f>
        <v>31278</v>
      </c>
      <c r="H95" s="105">
        <v>12236</v>
      </c>
      <c r="I95" s="104">
        <f>SUM(F95:H95)</f>
        <v>43514</v>
      </c>
    </row>
    <row r="96" spans="2:9" ht="12.75">
      <c r="B96" s="87"/>
      <c r="C96" s="87"/>
      <c r="D96" s="87"/>
      <c r="E96" s="6"/>
      <c r="F96" s="104"/>
      <c r="G96" s="104"/>
      <c r="H96" s="105"/>
      <c r="I96" s="104"/>
    </row>
    <row r="97" spans="2:9" ht="12" customHeight="1">
      <c r="B97" s="118" t="s">
        <v>115</v>
      </c>
      <c r="C97" s="118"/>
      <c r="D97" s="87"/>
      <c r="E97" s="11">
        <v>0</v>
      </c>
      <c r="F97" s="104">
        <f>252697+1676</f>
        <v>254373</v>
      </c>
      <c r="G97" s="115"/>
      <c r="H97" s="11">
        <v>0</v>
      </c>
      <c r="I97" s="104">
        <f>SUM(F97:H97)</f>
        <v>254373</v>
      </c>
    </row>
    <row r="98" spans="2:9" ht="12.75">
      <c r="B98" s="87"/>
      <c r="C98" s="87"/>
      <c r="D98" s="87"/>
      <c r="E98" s="6"/>
      <c r="F98" s="104"/>
      <c r="G98" s="104"/>
      <c r="H98" s="105"/>
      <c r="I98" s="104"/>
    </row>
    <row r="99" spans="2:9" ht="12.75">
      <c r="B99" s="87"/>
      <c r="C99" s="87"/>
      <c r="D99" s="87"/>
      <c r="E99" s="106">
        <f>SUM(E95:E98)</f>
        <v>0</v>
      </c>
      <c r="F99" s="106">
        <f>SUM(F95:F98)</f>
        <v>254373</v>
      </c>
      <c r="G99" s="106">
        <f>SUM(G95:G98)</f>
        <v>31278</v>
      </c>
      <c r="H99" s="106">
        <f>SUM(H95:H98)</f>
        <v>12236</v>
      </c>
      <c r="I99" s="106">
        <f>SUM(I95:I98)</f>
        <v>297887</v>
      </c>
    </row>
    <row r="100" spans="2:9" ht="12.75">
      <c r="B100" s="87"/>
      <c r="C100" s="87"/>
      <c r="D100" s="87"/>
      <c r="E100" s="104"/>
      <c r="F100" s="104"/>
      <c r="G100" s="104"/>
      <c r="H100" s="104"/>
      <c r="I100" s="97"/>
    </row>
    <row r="101" spans="2:9" ht="51">
      <c r="B101" s="120" t="s">
        <v>129</v>
      </c>
      <c r="C101" s="120"/>
      <c r="D101" s="120"/>
      <c r="E101" s="101" t="s">
        <v>134</v>
      </c>
      <c r="F101" s="101" t="s">
        <v>116</v>
      </c>
      <c r="G101" s="101" t="s">
        <v>118</v>
      </c>
      <c r="H101" s="101" t="s">
        <v>117</v>
      </c>
      <c r="I101" s="101" t="s">
        <v>124</v>
      </c>
    </row>
    <row r="102" spans="2:9" ht="12.75">
      <c r="B102" s="96"/>
      <c r="C102" s="96"/>
      <c r="D102" s="96"/>
      <c r="E102" s="97" t="s">
        <v>5</v>
      </c>
      <c r="F102" s="97" t="s">
        <v>5</v>
      </c>
      <c r="G102" s="97" t="s">
        <v>5</v>
      </c>
      <c r="H102" s="97" t="s">
        <v>5</v>
      </c>
      <c r="I102" s="97" t="s">
        <v>5</v>
      </c>
    </row>
    <row r="103" spans="2:9" ht="12.75">
      <c r="B103" s="96"/>
      <c r="C103" s="96"/>
      <c r="D103" s="96"/>
      <c r="E103" s="97"/>
      <c r="F103" s="104"/>
      <c r="G103" s="104"/>
      <c r="H103" s="104"/>
      <c r="I103" s="97"/>
    </row>
    <row r="104" spans="2:9" ht="12.75">
      <c r="B104" s="96" t="s">
        <v>114</v>
      </c>
      <c r="C104" s="98"/>
      <c r="D104" s="87"/>
      <c r="E104" s="107">
        <v>323</v>
      </c>
      <c r="F104" s="11">
        <v>0</v>
      </c>
      <c r="G104" s="107">
        <f>-828-235-142</f>
        <v>-1205</v>
      </c>
      <c r="H104" s="107">
        <v>2661</v>
      </c>
      <c r="I104" s="107">
        <f>SUM(E104:H104)</f>
        <v>1779</v>
      </c>
    </row>
    <row r="105" spans="2:9" ht="12.75">
      <c r="B105" s="87"/>
      <c r="C105" s="87"/>
      <c r="D105" s="87"/>
      <c r="E105" s="107"/>
      <c r="F105" s="107"/>
      <c r="G105" s="107"/>
      <c r="H105" s="107"/>
      <c r="I105" s="107"/>
    </row>
    <row r="106" spans="2:9" ht="12.75">
      <c r="B106" s="118" t="s">
        <v>115</v>
      </c>
      <c r="C106" s="118"/>
      <c r="D106" s="87"/>
      <c r="E106" s="11">
        <v>0</v>
      </c>
      <c r="F106" s="107">
        <f>-1782-2779+275</f>
        <v>-4286</v>
      </c>
      <c r="G106" s="107">
        <v>92</v>
      </c>
      <c r="H106" s="11">
        <v>0</v>
      </c>
      <c r="I106" s="107">
        <f>SUM(E106:H106)</f>
        <v>-4194</v>
      </c>
    </row>
    <row r="107" spans="2:9" ht="12.75">
      <c r="B107" s="96"/>
      <c r="C107" s="96"/>
      <c r="D107" s="87"/>
      <c r="E107" s="107"/>
      <c r="F107" s="107"/>
      <c r="G107" s="107"/>
      <c r="H107" s="107"/>
      <c r="I107" s="107"/>
    </row>
    <row r="108" spans="2:9" ht="12.75" customHeight="1">
      <c r="B108" s="118" t="s">
        <v>185</v>
      </c>
      <c r="C108" s="118"/>
      <c r="D108" s="118"/>
      <c r="E108" s="11">
        <v>0</v>
      </c>
      <c r="F108" s="11">
        <v>0</v>
      </c>
      <c r="G108" s="11">
        <v>0</v>
      </c>
      <c r="H108" s="11">
        <v>0</v>
      </c>
      <c r="I108" s="107">
        <f>5525-482+7</f>
        <v>5050</v>
      </c>
    </row>
    <row r="109" spans="2:9" ht="12.75">
      <c r="B109" s="118"/>
      <c r="C109" s="118"/>
      <c r="D109" s="118"/>
      <c r="E109" s="107"/>
      <c r="F109" s="107"/>
      <c r="G109" s="107"/>
      <c r="H109" s="107"/>
      <c r="I109" s="107"/>
    </row>
    <row r="110" spans="2:9" ht="12.75">
      <c r="B110" s="87"/>
      <c r="C110" s="87"/>
      <c r="D110" s="87"/>
      <c r="E110" s="108">
        <f>SUM(E104:E109)</f>
        <v>323</v>
      </c>
      <c r="F110" s="108">
        <f>SUM(F104:F109)</f>
        <v>-4286</v>
      </c>
      <c r="G110" s="108">
        <f>SUM(G104:G109)</f>
        <v>-1113</v>
      </c>
      <c r="H110" s="108">
        <f>SUM(H104:H109)</f>
        <v>2661</v>
      </c>
      <c r="I110" s="108">
        <f>SUM(I104:I109)</f>
        <v>2635</v>
      </c>
    </row>
    <row r="111" spans="2:9" ht="12.75">
      <c r="B111" s="87"/>
      <c r="C111" s="87"/>
      <c r="D111" s="87"/>
      <c r="E111" s="104"/>
      <c r="F111" s="109"/>
      <c r="G111" s="109"/>
      <c r="H111" s="109"/>
      <c r="I111" s="109"/>
    </row>
    <row r="113" ht="12.75" hidden="1">
      <c r="F113" s="6" t="s">
        <v>5</v>
      </c>
    </row>
    <row r="114" spans="2:6" ht="12.75" hidden="1">
      <c r="B114" s="36" t="s">
        <v>0</v>
      </c>
      <c r="C114" s="36"/>
      <c r="D114" s="36"/>
      <c r="E114" s="36"/>
      <c r="F114" s="36"/>
    </row>
    <row r="115" spans="2:6" ht="12.75" hidden="1">
      <c r="B115" s="43" t="s">
        <v>52</v>
      </c>
      <c r="C115" s="36"/>
      <c r="D115" s="36"/>
      <c r="E115" s="36"/>
      <c r="F115" s="44">
        <v>1300</v>
      </c>
    </row>
    <row r="116" spans="2:6" ht="12.75" hidden="1">
      <c r="B116" s="36"/>
      <c r="C116" s="36"/>
      <c r="D116" s="36"/>
      <c r="E116" s="36"/>
      <c r="F116" s="36"/>
    </row>
    <row r="117" spans="1:6" ht="12.75">
      <c r="A117" s="41" t="s">
        <v>51</v>
      </c>
      <c r="B117" s="42" t="s">
        <v>144</v>
      </c>
      <c r="C117" s="36"/>
      <c r="D117" s="36"/>
      <c r="E117" s="36"/>
      <c r="F117" s="36"/>
    </row>
    <row r="118" spans="2:6" ht="12.75">
      <c r="B118" s="36"/>
      <c r="C118" s="36"/>
      <c r="D118" s="36"/>
      <c r="E118" s="36"/>
      <c r="F118" s="36"/>
    </row>
    <row r="125" ht="12.75">
      <c r="B125" s="9"/>
    </row>
    <row r="126" ht="12.75">
      <c r="B126" s="9"/>
    </row>
    <row r="127" spans="1:2" ht="12.75">
      <c r="A127" s="41" t="s">
        <v>53</v>
      </c>
      <c r="B127" s="9" t="s">
        <v>55</v>
      </c>
    </row>
    <row r="136" spans="1:2" ht="12.75">
      <c r="A136" s="41" t="s">
        <v>54</v>
      </c>
      <c r="B136" s="9" t="s">
        <v>145</v>
      </c>
    </row>
    <row r="137" ht="12.75"/>
    <row r="141" spans="1:2" ht="12.75">
      <c r="A141" s="41" t="s">
        <v>56</v>
      </c>
      <c r="B141" s="9" t="s">
        <v>131</v>
      </c>
    </row>
    <row r="142" spans="1:2" ht="12.75">
      <c r="A142" s="41"/>
      <c r="B142" s="9"/>
    </row>
    <row r="143" spans="1:2" ht="12.75">
      <c r="A143" s="41"/>
      <c r="B143" s="9"/>
    </row>
    <row r="145" ht="12.75">
      <c r="B145" s="5" t="s">
        <v>98</v>
      </c>
    </row>
    <row r="146" spans="1:2" ht="12.75">
      <c r="A146" s="41" t="s">
        <v>57</v>
      </c>
      <c r="B146" s="9" t="s">
        <v>4</v>
      </c>
    </row>
    <row r="147" spans="6:8" ht="12.75">
      <c r="F147" s="6" t="s">
        <v>92</v>
      </c>
      <c r="H147" s="6" t="s">
        <v>26</v>
      </c>
    </row>
    <row r="148" spans="6:8" ht="12.75">
      <c r="F148" s="6" t="s">
        <v>21</v>
      </c>
      <c r="H148" s="6" t="s">
        <v>29</v>
      </c>
    </row>
    <row r="149" spans="6:8" ht="12.75">
      <c r="F149" s="6" t="s">
        <v>169</v>
      </c>
      <c r="H149" s="6" t="str">
        <f>+F149</f>
        <v>31.01.2006</v>
      </c>
    </row>
    <row r="150" spans="6:8" ht="12.75">
      <c r="F150" s="6" t="s">
        <v>5</v>
      </c>
      <c r="H150" s="6" t="s">
        <v>5</v>
      </c>
    </row>
    <row r="152" spans="2:8" ht="12.75">
      <c r="B152" s="36" t="s">
        <v>153</v>
      </c>
      <c r="C152" s="36"/>
      <c r="D152" s="36"/>
      <c r="E152" s="36"/>
      <c r="F152" s="44">
        <v>150</v>
      </c>
      <c r="G152" s="44"/>
      <c r="H152" s="44">
        <v>950</v>
      </c>
    </row>
    <row r="153" spans="2:8" ht="12.75" customHeight="1" hidden="1">
      <c r="B153" s="36"/>
      <c r="C153" s="36"/>
      <c r="D153" s="36"/>
      <c r="E153" s="36"/>
      <c r="F153" s="44"/>
      <c r="G153" s="44"/>
      <c r="H153" s="44"/>
    </row>
    <row r="154" spans="2:8" ht="12.75">
      <c r="B154" s="36"/>
      <c r="C154" s="36"/>
      <c r="D154" s="36"/>
      <c r="E154" s="36"/>
      <c r="F154" s="44"/>
      <c r="G154" s="44"/>
      <c r="H154" s="44"/>
    </row>
    <row r="155" spans="2:8" ht="12.75">
      <c r="B155" s="36" t="s">
        <v>154</v>
      </c>
      <c r="C155" s="36"/>
      <c r="D155" s="36"/>
      <c r="E155" s="36"/>
      <c r="F155" s="45">
        <v>159</v>
      </c>
      <c r="G155" s="44"/>
      <c r="H155" s="45">
        <v>303</v>
      </c>
    </row>
    <row r="156" spans="2:8" ht="12.75">
      <c r="B156" s="43"/>
      <c r="C156" s="36"/>
      <c r="D156" s="36"/>
      <c r="E156" s="36"/>
      <c r="F156" s="44"/>
      <c r="G156" s="44"/>
      <c r="H156" s="45"/>
    </row>
    <row r="157" spans="2:8" ht="13.5" thickBot="1">
      <c r="B157" s="36"/>
      <c r="C157" s="36"/>
      <c r="D157" s="36"/>
      <c r="E157" s="36"/>
      <c r="F157" s="1">
        <f>SUM(F152:F156)</f>
        <v>309</v>
      </c>
      <c r="G157" s="44"/>
      <c r="H157" s="1">
        <f>SUM(H152:H156)</f>
        <v>1253</v>
      </c>
    </row>
    <row r="158" ht="13.5" thickTop="1"/>
    <row r="159" spans="1:2" ht="12.75">
      <c r="A159" s="41" t="s">
        <v>58</v>
      </c>
      <c r="B159" s="9" t="s">
        <v>146</v>
      </c>
    </row>
    <row r="165" spans="1:2" ht="12.75">
      <c r="A165" s="41" t="s">
        <v>59</v>
      </c>
      <c r="B165" s="9" t="s">
        <v>147</v>
      </c>
    </row>
    <row r="172" spans="1:2" ht="12.75">
      <c r="A172" s="41" t="s">
        <v>60</v>
      </c>
      <c r="B172" s="9" t="s">
        <v>148</v>
      </c>
    </row>
    <row r="173" spans="1:2" ht="12.75">
      <c r="A173" s="41"/>
      <c r="B173" s="9"/>
    </row>
    <row r="174" spans="1:2" ht="12.75">
      <c r="A174" s="41"/>
      <c r="B174" s="9"/>
    </row>
    <row r="177" spans="1:2" ht="12.75">
      <c r="A177" s="41" t="s">
        <v>61</v>
      </c>
      <c r="B177" s="9" t="s">
        <v>149</v>
      </c>
    </row>
    <row r="178" spans="1:2" ht="12.75">
      <c r="A178" s="41"/>
      <c r="B178" s="9"/>
    </row>
    <row r="179" spans="1:2" ht="12.75">
      <c r="A179" s="41"/>
      <c r="B179" s="5" t="s">
        <v>172</v>
      </c>
    </row>
    <row r="180" spans="6:8" ht="12.75">
      <c r="F180" s="116" t="s">
        <v>171</v>
      </c>
      <c r="G180" s="116"/>
      <c r="H180" s="116"/>
    </row>
    <row r="181" spans="2:8" ht="12.75">
      <c r="B181" s="36"/>
      <c r="C181" s="36"/>
      <c r="E181" s="37"/>
      <c r="F181" s="37" t="s">
        <v>32</v>
      </c>
      <c r="G181" s="37" t="s">
        <v>31</v>
      </c>
      <c r="H181" s="37" t="s">
        <v>12</v>
      </c>
    </row>
    <row r="182" spans="2:8" ht="12.75">
      <c r="B182" s="36"/>
      <c r="C182" s="36"/>
      <c r="E182" s="36"/>
      <c r="F182" s="37" t="s">
        <v>5</v>
      </c>
      <c r="G182" s="37" t="s">
        <v>5</v>
      </c>
      <c r="H182" s="37" t="s">
        <v>5</v>
      </c>
    </row>
    <row r="183" spans="2:5" ht="12.75">
      <c r="B183" s="36" t="s">
        <v>16</v>
      </c>
      <c r="C183" s="36"/>
      <c r="E183" s="44"/>
    </row>
    <row r="184" spans="2:8" ht="12.75">
      <c r="B184" s="36" t="s">
        <v>65</v>
      </c>
      <c r="C184" s="36"/>
      <c r="E184" s="44"/>
      <c r="F184" s="44">
        <f>+'BS'!C34+'BS'!C35+'BS'!C36</f>
        <v>50286</v>
      </c>
      <c r="G184" s="44">
        <v>0</v>
      </c>
      <c r="H184" s="44">
        <f>SUM(F184:G184)</f>
        <v>50286</v>
      </c>
    </row>
    <row r="185" spans="2:8" ht="12.75">
      <c r="B185" s="36"/>
      <c r="C185" s="36"/>
      <c r="E185" s="44"/>
      <c r="F185" s="44"/>
      <c r="G185" s="44"/>
      <c r="H185" s="44"/>
    </row>
    <row r="186" spans="2:5" ht="12.75">
      <c r="B186" s="36" t="s">
        <v>18</v>
      </c>
      <c r="C186" s="36"/>
      <c r="E186" s="44"/>
    </row>
    <row r="187" spans="2:8" ht="12.75">
      <c r="B187" s="36" t="s">
        <v>65</v>
      </c>
      <c r="C187" s="36"/>
      <c r="E187" s="44"/>
      <c r="F187" s="44">
        <f>+'BS'!C49+'BS'!C50</f>
        <v>14137</v>
      </c>
      <c r="G187" s="44">
        <v>0</v>
      </c>
      <c r="H187" s="44">
        <f>SUM(F187:G187)</f>
        <v>14137</v>
      </c>
    </row>
    <row r="188" spans="2:8" ht="12.75">
      <c r="B188" s="36"/>
      <c r="C188" s="36"/>
      <c r="E188" s="44"/>
      <c r="F188" s="44"/>
      <c r="G188" s="44"/>
      <c r="H188" s="44"/>
    </row>
    <row r="189" spans="2:8" ht="13.5" thickBot="1">
      <c r="B189" s="36" t="s">
        <v>12</v>
      </c>
      <c r="C189" s="36"/>
      <c r="E189" s="36"/>
      <c r="F189" s="46">
        <f>F184+F187</f>
        <v>64423</v>
      </c>
      <c r="G189" s="46">
        <f>G184+G187</f>
        <v>0</v>
      </c>
      <c r="H189" s="46">
        <f>H184+H187</f>
        <v>64423</v>
      </c>
    </row>
    <row r="190" ht="13.5" thickTop="1"/>
    <row r="191" spans="1:2" ht="12.75">
      <c r="A191" s="41" t="s">
        <v>62</v>
      </c>
      <c r="B191" s="9" t="s">
        <v>150</v>
      </c>
    </row>
    <row r="195" spans="1:8" ht="12.75">
      <c r="A195" s="41" t="s">
        <v>110</v>
      </c>
      <c r="B195" s="9" t="s">
        <v>63</v>
      </c>
      <c r="H195" s="6"/>
    </row>
    <row r="205" spans="1:2" ht="12.75">
      <c r="A205" s="41" t="s">
        <v>135</v>
      </c>
      <c r="B205" s="9" t="s">
        <v>151</v>
      </c>
    </row>
    <row r="218" spans="1:2" ht="12.75">
      <c r="A218" s="41" t="s">
        <v>136</v>
      </c>
      <c r="B218" s="9" t="s">
        <v>128</v>
      </c>
    </row>
    <row r="225" spans="1:2" ht="12.75">
      <c r="A225" s="41" t="s">
        <v>132</v>
      </c>
      <c r="B225" s="9" t="s">
        <v>184</v>
      </c>
    </row>
    <row r="226" spans="1:2" ht="12.75">
      <c r="A226" s="41"/>
      <c r="B226" s="9"/>
    </row>
    <row r="227" spans="1:8" ht="12.75">
      <c r="A227" s="41"/>
      <c r="B227" s="64" t="s">
        <v>183</v>
      </c>
      <c r="C227" s="64"/>
      <c r="D227" s="64"/>
      <c r="E227" s="64"/>
      <c r="F227" s="64"/>
      <c r="G227" s="64"/>
      <c r="H227" s="64"/>
    </row>
    <row r="228" spans="1:8" ht="12.75">
      <c r="A228" s="41"/>
      <c r="B228" s="64"/>
      <c r="C228" s="64"/>
      <c r="D228" s="64"/>
      <c r="E228" s="64"/>
      <c r="F228" s="64"/>
      <c r="G228" s="64"/>
      <c r="H228" s="64"/>
    </row>
    <row r="229" spans="1:10" ht="12.75" hidden="1">
      <c r="A229" s="41"/>
      <c r="B229" s="66"/>
      <c r="C229" s="64"/>
      <c r="D229" s="64"/>
      <c r="E229" s="64"/>
      <c r="F229" s="67" t="s">
        <v>64</v>
      </c>
      <c r="G229" s="68"/>
      <c r="H229" s="65" t="s">
        <v>42</v>
      </c>
      <c r="I229" s="48"/>
      <c r="J229" s="48"/>
    </row>
    <row r="230" spans="1:10" ht="12.75">
      <c r="A230" s="41"/>
      <c r="B230" s="66"/>
      <c r="C230" s="64"/>
      <c r="D230" s="64"/>
      <c r="E230" s="64"/>
      <c r="F230" s="69" t="s">
        <v>92</v>
      </c>
      <c r="G230" s="68"/>
      <c r="H230" s="69" t="s">
        <v>26</v>
      </c>
      <c r="I230" s="48"/>
      <c r="J230" s="48"/>
    </row>
    <row r="231" spans="1:10" ht="12.75">
      <c r="A231" s="41"/>
      <c r="B231" s="66"/>
      <c r="C231" s="64"/>
      <c r="D231" s="64"/>
      <c r="E231" s="64"/>
      <c r="F231" s="69" t="s">
        <v>21</v>
      </c>
      <c r="G231" s="68"/>
      <c r="H231" s="69" t="s">
        <v>29</v>
      </c>
      <c r="I231" s="48"/>
      <c r="J231" s="48"/>
    </row>
    <row r="232" spans="2:8" ht="12.75">
      <c r="B232" s="64"/>
      <c r="C232" s="64"/>
      <c r="D232" s="64"/>
      <c r="E232" s="64"/>
      <c r="F232" s="69" t="s">
        <v>169</v>
      </c>
      <c r="G232" s="64"/>
      <c r="H232" s="69" t="str">
        <f>+F232</f>
        <v>31.01.2006</v>
      </c>
    </row>
    <row r="233" spans="2:8" ht="12.75">
      <c r="B233" s="64"/>
      <c r="C233" s="64"/>
      <c r="D233" s="64"/>
      <c r="E233" s="64"/>
      <c r="F233" s="69"/>
      <c r="G233" s="64"/>
      <c r="H233" s="69"/>
    </row>
    <row r="234" spans="2:8" ht="13.5" thickBot="1">
      <c r="B234" s="64" t="s">
        <v>180</v>
      </c>
      <c r="C234" s="64"/>
      <c r="D234" s="64"/>
      <c r="E234" s="64"/>
      <c r="F234" s="70">
        <f>+'IS'!C40</f>
        <v>3499</v>
      </c>
      <c r="G234" s="71"/>
      <c r="H234" s="70">
        <f>+'IS'!G40</f>
        <v>771</v>
      </c>
    </row>
    <row r="235" spans="2:8" ht="13.5" thickTop="1">
      <c r="B235" s="64"/>
      <c r="C235" s="64"/>
      <c r="D235" s="64"/>
      <c r="E235" s="64"/>
      <c r="F235" s="72"/>
      <c r="G235" s="71"/>
      <c r="H235" s="72"/>
    </row>
    <row r="236" spans="2:13" ht="12.75">
      <c r="B236" s="64" t="s">
        <v>94</v>
      </c>
      <c r="C236" s="64"/>
      <c r="D236" s="64"/>
      <c r="E236" s="64"/>
      <c r="F236" s="72"/>
      <c r="G236" s="71"/>
      <c r="H236" s="72"/>
      <c r="J236" s="6"/>
      <c r="K236" s="6"/>
      <c r="L236" s="6"/>
      <c r="M236" s="6"/>
    </row>
    <row r="237" spans="2:8" ht="13.5" thickBot="1">
      <c r="B237" s="64" t="s">
        <v>165</v>
      </c>
      <c r="C237" s="64"/>
      <c r="D237" s="64"/>
      <c r="E237" s="64"/>
      <c r="F237" s="70">
        <v>140000</v>
      </c>
      <c r="G237" s="71"/>
      <c r="H237" s="70">
        <v>140000</v>
      </c>
    </row>
    <row r="238" spans="2:8" ht="13.5" thickTop="1">
      <c r="B238" s="64"/>
      <c r="C238" s="64"/>
      <c r="D238" s="64"/>
      <c r="E238" s="64"/>
      <c r="F238" s="72"/>
      <c r="G238" s="71"/>
      <c r="H238" s="72"/>
    </row>
    <row r="239" spans="2:8" ht="12.75">
      <c r="B239" s="73" t="s">
        <v>181</v>
      </c>
      <c r="C239" s="64"/>
      <c r="D239" s="64"/>
      <c r="E239" s="64"/>
      <c r="F239" s="72">
        <f>(F234/F237)*100</f>
        <v>2.499285714285714</v>
      </c>
      <c r="G239" s="71"/>
      <c r="H239" s="72">
        <f>(H234/H237)*100</f>
        <v>0.5507142857142857</v>
      </c>
    </row>
    <row r="240" spans="2:8" ht="12.75">
      <c r="B240" s="73" t="s">
        <v>182</v>
      </c>
      <c r="C240" s="64"/>
      <c r="D240" s="64"/>
      <c r="E240" s="64"/>
      <c r="F240" s="72">
        <f>F239</f>
        <v>2.499285714285714</v>
      </c>
      <c r="G240" s="71"/>
      <c r="H240" s="72">
        <f>+H239</f>
        <v>0.5507142857142857</v>
      </c>
    </row>
    <row r="241" spans="2:8" ht="12.75">
      <c r="B241" s="64"/>
      <c r="C241" s="64"/>
      <c r="D241" s="64"/>
      <c r="E241" s="64"/>
      <c r="F241" s="72"/>
      <c r="G241" s="71"/>
      <c r="H241" s="72"/>
    </row>
    <row r="242" spans="2:8" ht="12.75">
      <c r="B242" s="64" t="s">
        <v>97</v>
      </c>
      <c r="C242" s="64"/>
      <c r="D242" s="64"/>
      <c r="E242" s="64"/>
      <c r="F242" s="74"/>
      <c r="G242" s="71"/>
      <c r="H242" s="74"/>
    </row>
    <row r="243" spans="2:8" ht="13.5" thickBot="1">
      <c r="B243" s="64" t="s">
        <v>96</v>
      </c>
      <c r="C243" s="64"/>
      <c r="D243" s="64"/>
      <c r="E243" s="64"/>
      <c r="F243" s="70">
        <v>140000</v>
      </c>
      <c r="G243" s="71"/>
      <c r="H243" s="70">
        <f>F243</f>
        <v>140000</v>
      </c>
    </row>
    <row r="244" spans="2:8" ht="13.5" thickTop="1">
      <c r="B244" s="64"/>
      <c r="C244" s="64"/>
      <c r="D244" s="64"/>
      <c r="E244" s="64"/>
      <c r="F244" s="72"/>
      <c r="G244" s="71"/>
      <c r="H244" s="72"/>
    </row>
    <row r="245" spans="2:8" ht="12.75">
      <c r="B245" s="73" t="s">
        <v>181</v>
      </c>
      <c r="C245" s="64"/>
      <c r="D245" s="64"/>
      <c r="E245" s="64"/>
      <c r="F245" s="75">
        <f>(F234/F243)*100</f>
        <v>2.499285714285714</v>
      </c>
      <c r="G245" s="64"/>
      <c r="H245" s="76">
        <f>+H234/H243*100</f>
        <v>0.5507142857142857</v>
      </c>
    </row>
    <row r="246" spans="2:8" ht="12.75">
      <c r="B246" s="73" t="s">
        <v>182</v>
      </c>
      <c r="C246" s="64"/>
      <c r="D246" s="64"/>
      <c r="E246" s="64"/>
      <c r="F246" s="76">
        <f>F245</f>
        <v>2.499285714285714</v>
      </c>
      <c r="G246" s="64"/>
      <c r="H246" s="76">
        <f>+H245</f>
        <v>0.5507142857142857</v>
      </c>
    </row>
    <row r="247" spans="2:8" ht="12.75">
      <c r="B247" s="73"/>
      <c r="C247" s="64"/>
      <c r="D247" s="64"/>
      <c r="E247" s="64"/>
      <c r="F247" s="76"/>
      <c r="G247" s="64"/>
      <c r="H247" s="76"/>
    </row>
    <row r="248" spans="2:8" ht="12.75">
      <c r="B248" s="73"/>
      <c r="C248" s="64"/>
      <c r="D248" s="64"/>
      <c r="E248" s="64"/>
      <c r="F248" s="76"/>
      <c r="G248" s="64"/>
      <c r="H248" s="76"/>
    </row>
    <row r="249" spans="1:8" ht="12.75">
      <c r="A249" s="41" t="s">
        <v>158</v>
      </c>
      <c r="B249" s="66" t="s">
        <v>133</v>
      </c>
      <c r="C249" s="64"/>
      <c r="D249" s="64"/>
      <c r="E249" s="64"/>
      <c r="F249" s="69"/>
      <c r="G249" s="64"/>
      <c r="H249" s="69"/>
    </row>
    <row r="250" spans="2:8" ht="12.75">
      <c r="B250" s="64"/>
      <c r="C250" s="64"/>
      <c r="D250" s="64"/>
      <c r="E250" s="64"/>
      <c r="F250" s="69"/>
      <c r="G250" s="64"/>
      <c r="H250" s="69"/>
    </row>
    <row r="251" spans="2:8" ht="12.75">
      <c r="B251" s="64"/>
      <c r="C251" s="64"/>
      <c r="D251" s="64"/>
      <c r="E251" s="64"/>
      <c r="F251" s="69"/>
      <c r="G251" s="64"/>
      <c r="H251" s="69"/>
    </row>
    <row r="252" spans="2:8" ht="12.75">
      <c r="B252" s="64"/>
      <c r="C252" s="64"/>
      <c r="D252" s="64"/>
      <c r="E252" s="64"/>
      <c r="F252" s="69"/>
      <c r="G252" s="64"/>
      <c r="H252" s="69"/>
    </row>
    <row r="253" spans="2:8" ht="12.75">
      <c r="B253" s="64"/>
      <c r="C253" s="64"/>
      <c r="D253" s="64"/>
      <c r="E253" s="64"/>
      <c r="F253" s="69"/>
      <c r="G253" s="64"/>
      <c r="H253" s="69"/>
    </row>
    <row r="254" spans="2:8" ht="12.75">
      <c r="B254" s="64"/>
      <c r="C254" s="64"/>
      <c r="D254" s="64"/>
      <c r="E254" s="64"/>
      <c r="F254" s="69"/>
      <c r="G254" s="64"/>
      <c r="H254" s="69"/>
    </row>
    <row r="255" spans="2:8" ht="12.75">
      <c r="B255" s="64"/>
      <c r="C255" s="64"/>
      <c r="D255" s="64"/>
      <c r="E255" s="64"/>
      <c r="F255" s="74"/>
      <c r="G255" s="71"/>
      <c r="H255" s="74"/>
    </row>
    <row r="256" spans="2:8" ht="12.75">
      <c r="B256" s="64"/>
      <c r="C256" s="64"/>
      <c r="D256" s="64"/>
      <c r="E256" s="64"/>
      <c r="F256" s="74"/>
      <c r="G256" s="71"/>
      <c r="H256" s="74"/>
    </row>
    <row r="257" spans="6:8" ht="12.75">
      <c r="F257" s="10"/>
      <c r="H257" s="10"/>
    </row>
    <row r="258" spans="6:8" ht="12.75">
      <c r="F258" s="10"/>
      <c r="H258" s="10"/>
    </row>
    <row r="259" spans="6:8" ht="12.75">
      <c r="F259" s="10"/>
      <c r="H259" s="10"/>
    </row>
    <row r="260" spans="6:8" ht="12.75">
      <c r="F260" s="10"/>
      <c r="H260" s="10"/>
    </row>
    <row r="261" spans="6:8" ht="12.75">
      <c r="F261" s="10"/>
      <c r="H261" s="10"/>
    </row>
    <row r="262" spans="6:8" ht="12.75">
      <c r="F262" s="10"/>
      <c r="H262" s="10"/>
    </row>
  </sheetData>
  <mergeCells count="10">
    <mergeCell ref="B108:D109"/>
    <mergeCell ref="F180:H180"/>
    <mergeCell ref="B90:I90"/>
    <mergeCell ref="B31:I32"/>
    <mergeCell ref="B37:I38"/>
    <mergeCell ref="B88:E88"/>
    <mergeCell ref="B106:C106"/>
    <mergeCell ref="B92:C92"/>
    <mergeCell ref="B97:C97"/>
    <mergeCell ref="B101:D101"/>
  </mergeCells>
  <printOptions/>
  <pageMargins left="0.75" right="0.75" top="0.51" bottom="0.51" header="0.36" footer="0.3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2006-03-29T08:44:00Z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